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YEDAI\Boys Town\Tender Document\"/>
    </mc:Choice>
  </mc:AlternateContent>
  <bookViews>
    <workbookView xWindow="0" yWindow="0" windowWidth="28800" windowHeight="12435"/>
  </bookViews>
  <sheets>
    <sheet name="Preliminaries" sheetId="65" r:id="rId1"/>
    <sheet name="demolition &amp; renovation " sheetId="55" r:id="rId2"/>
    <sheet name="Engineering Services" sheetId="63" r:id="rId3"/>
    <sheet name="External Works" sheetId="62" r:id="rId4"/>
    <sheet name="Provisional Items" sheetId="64" r:id="rId5"/>
    <sheet name="GENERAL SUMMARY" sheetId="61" r:id="rId6"/>
  </sheets>
  <externalReferences>
    <externalReference r:id="rId7"/>
    <externalReference r:id="rId8"/>
    <externalReference r:id="rId9"/>
  </externalReferences>
  <definedNames>
    <definedName name="_12mm_x_38mm_Door_stops" localSheetId="2">#REF!</definedName>
    <definedName name="_12mm_x_38mm_Door_stops" localSheetId="3">#REF!</definedName>
    <definedName name="_12mm_x_38mm_Door_stops" localSheetId="0">#REF!</definedName>
    <definedName name="_12mm_x_38mm_Door_stops" localSheetId="4">#REF!</definedName>
    <definedName name="_12mm_x_38mm_Door_stops">#REF!</definedName>
    <definedName name="_50mm_x_100mm_Door_jambs" localSheetId="2">#REF!</definedName>
    <definedName name="_50mm_x_100mm_Door_jambs" localSheetId="3">#REF!</definedName>
    <definedName name="_50mm_x_100mm_Door_jambs" localSheetId="4">#REF!</definedName>
    <definedName name="_50mm_x_100mm_Door_jambs">#REF!</definedName>
    <definedName name="Cement_board_fixed_to_existing_timber_floors" localSheetId="2">#REF!</definedName>
    <definedName name="Cement_board_fixed_to_existing_timber_floors" localSheetId="3">#REF!</definedName>
    <definedName name="Cement_board_fixed_to_existing_timber_floors" localSheetId="4">#REF!</definedName>
    <definedName name="Cement_board_fixed_to_existing_timber_floors">#REF!</definedName>
    <definedName name="Counter_top_cut_out" localSheetId="2">#REF!</definedName>
    <definedName name="Counter_top_cut_out" localSheetId="3">#REF!</definedName>
    <definedName name="Counter_top_cut_out" localSheetId="4">#REF!</definedName>
    <definedName name="Counter_top_cut_out">#REF!</definedName>
    <definedName name="Demolish_counter_top_and_cart_away" localSheetId="2">#REF!</definedName>
    <definedName name="Demolish_counter_top_and_cart_away" localSheetId="3">#REF!</definedName>
    <definedName name="Demolish_counter_top_and_cart_away" localSheetId="4">#REF!</definedName>
    <definedName name="Demolish_counter_top_and_cart_away">#REF!</definedName>
    <definedName name="Demolish_floor_unit_kitchen_cupboards_and_cart_away" localSheetId="2">#REF!</definedName>
    <definedName name="Demolish_floor_unit_kitchen_cupboards_and_cart_away" localSheetId="3">#REF!</definedName>
    <definedName name="Demolish_floor_unit_kitchen_cupboards_and_cart_away" localSheetId="4">#REF!</definedName>
    <definedName name="Demolish_floor_unit_kitchen_cupboards_and_cart_away">#REF!</definedName>
    <definedName name="Demolish_timber_partitions_and_cart_away" localSheetId="2">#REF!</definedName>
    <definedName name="Demolish_timber_partitions_and_cart_away" localSheetId="3">#REF!</definedName>
    <definedName name="Demolish_timber_partitions_and_cart_away" localSheetId="4">#REF!</definedName>
    <definedName name="Demolish_timber_partitions_and_cart_away">#REF!</definedName>
    <definedName name="Demolish_wall_unit_kitchen_cupboards_and_cartaway" localSheetId="2">#REF!</definedName>
    <definedName name="Demolish_wall_unit_kitchen_cupboards_and_cartaway" localSheetId="3">#REF!</definedName>
    <definedName name="Demolish_wall_unit_kitchen_cupboards_and_cartaway" localSheetId="4">#REF!</definedName>
    <definedName name="Demolish_wall_unit_kitchen_cupboards_and_cartaway">#REF!</definedName>
    <definedName name="Disconnetc_lavatory_basin" localSheetId="2">#REF!</definedName>
    <definedName name="Disconnetc_lavatory_basin" localSheetId="3">#REF!</definedName>
    <definedName name="Disconnetc_lavatory_basin" localSheetId="4">#REF!</definedName>
    <definedName name="Disconnetc_lavatory_basin">#REF!</definedName>
    <definedName name="Door_jambs_50mm_x_100mm" localSheetId="2">#REF!</definedName>
    <definedName name="Door_jambs_50mm_x_100mm" localSheetId="3">#REF!</definedName>
    <definedName name="Door_jambs_50mm_x_100mm" localSheetId="4">#REF!</definedName>
    <definedName name="Door_jambs_50mm_x_100mm">#REF!</definedName>
    <definedName name="Door_Stops_12mm_x_38mm" localSheetId="2">#REF!</definedName>
    <definedName name="Door_Stops_12mm_x_38mm" localSheetId="3">#REF!</definedName>
    <definedName name="Door_Stops_12mm_x_38mm" localSheetId="4">#REF!</definedName>
    <definedName name="Door_Stops_12mm_x_38mm">#REF!</definedName>
    <definedName name="DW_partitions_100mm_thick_with_concrete_board_bothsides" localSheetId="2">#REF!</definedName>
    <definedName name="DW_partitions_100mm_thick_with_concrete_board_bothsides" localSheetId="3">#REF!</definedName>
    <definedName name="DW_partitions_100mm_thick_with_concrete_board_bothsides" localSheetId="4">#REF!</definedName>
    <definedName name="DW_partitions_100mm_thick_with_concrete_board_bothsides">#REF!</definedName>
    <definedName name="DW_partitions_100mm_thick_with_gypsum_board_bothsides" localSheetId="2">#REF!</definedName>
    <definedName name="DW_partitions_100mm_thick_with_gypsum_board_bothsides" localSheetId="3">#REF!</definedName>
    <definedName name="DW_partitions_100mm_thick_with_gypsum_board_bothsides" localSheetId="4">#REF!</definedName>
    <definedName name="DW_partitions_100mm_thick_with_gypsum_board_bothsides">#REF!</definedName>
    <definedName name="Electrical_points" localSheetId="2">#REF!</definedName>
    <definedName name="Electrical_points" localSheetId="3">#REF!</definedName>
    <definedName name="Electrical_points" localSheetId="4">#REF!</definedName>
    <definedName name="Electrical_points">#REF!</definedName>
    <definedName name="Emulsion_paint_to_beams__m" localSheetId="2">#REF!</definedName>
    <definedName name="Emulsion_paint_to_beams__m" localSheetId="3">#REF!</definedName>
    <definedName name="Emulsion_paint_to_beams__m" localSheetId="4">#REF!</definedName>
    <definedName name="Emulsion_paint_to_beams__m">#REF!</definedName>
    <definedName name="Emulsion_paint_to_ceiling" localSheetId="2">#REF!</definedName>
    <definedName name="Emulsion_paint_to_ceiling" localSheetId="3">#REF!</definedName>
    <definedName name="Emulsion_paint_to_ceiling" localSheetId="4">#REF!</definedName>
    <definedName name="Emulsion_paint_to_ceiling">#REF!</definedName>
    <definedName name="Emulsion_paint_to_columns" localSheetId="2">#REF!</definedName>
    <definedName name="Emulsion_paint_to_columns" localSheetId="3">#REF!</definedName>
    <definedName name="Emulsion_paint_to_columns" localSheetId="4">#REF!</definedName>
    <definedName name="Emulsion_paint_to_columns">#REF!</definedName>
    <definedName name="Emulsion_paint_to_walls" localSheetId="2">#REF!</definedName>
    <definedName name="Emulsion_paint_to_walls" localSheetId="3">#REF!</definedName>
    <definedName name="Emulsion_paint_to_walls" localSheetId="4">#REF!</definedName>
    <definedName name="Emulsion_paint_to_walls">#REF!</definedName>
    <definedName name="Emulsion_paint_to_window_head_150mm_high" localSheetId="2">#REF!</definedName>
    <definedName name="Emulsion_paint_to_window_head_150mm_high" localSheetId="3">#REF!</definedName>
    <definedName name="Emulsion_paint_to_window_head_150mm_high" localSheetId="4">#REF!</definedName>
    <definedName name="Emulsion_paint_to_window_head_150mm_high">#REF!</definedName>
    <definedName name="Emulsion_paint_to_window_sills_200mm_girth" localSheetId="2">#REF!</definedName>
    <definedName name="Emulsion_paint_to_window_sills_200mm_girth" localSheetId="3">#REF!</definedName>
    <definedName name="Emulsion_paint_to_window_sills_200mm_girth" localSheetId="4">#REF!</definedName>
    <definedName name="Emulsion_paint_to_window_sills_200mm_girth">#REF!</definedName>
    <definedName name="Extra_over_for_tile_strips" localSheetId="2">#REF!</definedName>
    <definedName name="Extra_over_for_tile_strips" localSheetId="3">#REF!</definedName>
    <definedName name="Extra_over_for_tile_strips" localSheetId="4">#REF!</definedName>
    <definedName name="Extra_over_for_tile_strips">#REF!</definedName>
    <definedName name="Floor_unit_cupboards" localSheetId="2">#REF!</definedName>
    <definedName name="Floor_unit_cupboards" localSheetId="3">#REF!</definedName>
    <definedName name="Floor_unit_cupboards" localSheetId="4">#REF!</definedName>
    <definedName name="Floor_unit_cupboards">#REF!</definedName>
    <definedName name="Floor_unit_kitchen_cupboards" localSheetId="2">#REF!</definedName>
    <definedName name="Floor_unit_kitchen_cupboards" localSheetId="3">#REF!</definedName>
    <definedName name="Floor_unit_kitchen_cupboards" localSheetId="4">#REF!</definedName>
    <definedName name="Floor_unit_kitchen_cupboards">#REF!</definedName>
    <definedName name="Granite_counter_top" localSheetId="2">#REF!</definedName>
    <definedName name="Granite_counter_top" localSheetId="3">#REF!</definedName>
    <definedName name="Granite_counter_top" localSheetId="4">#REF!</definedName>
    <definedName name="Granite_counter_top">#REF!</definedName>
    <definedName name="Hack_off_wall_tiles" localSheetId="2">#REF!</definedName>
    <definedName name="Hack_off_wall_tiles" localSheetId="3">#REF!</definedName>
    <definedName name="Hack_off_wall_tiles" localSheetId="4">#REF!</definedName>
    <definedName name="Hack_off_wall_tiles">#REF!</definedName>
    <definedName name="Hack_up_floor_tiles" localSheetId="2">#REF!</definedName>
    <definedName name="Hack_up_floor_tiles" localSheetId="3">#REF!</definedName>
    <definedName name="Hack_up_floor_tiles" localSheetId="4">#REF!</definedName>
    <definedName name="Hack_up_floor_tiles">#REF!</definedName>
    <definedName name="joinerylist">'[1]Descriptions DataBase'!$F$1339:$F$1818</definedName>
    <definedName name="Mirrors_1500mm_x_900mm" localSheetId="2">#REF!</definedName>
    <definedName name="Mirrors_1500mm_x_900mm" localSheetId="3">#REF!</definedName>
    <definedName name="Mirrors_1500mm_x_900mm" localSheetId="0">#REF!</definedName>
    <definedName name="Mirrors_1500mm_x_900mm" localSheetId="4">#REF!</definedName>
    <definedName name="Mirrors_1500mm_x_900mm">#REF!</definedName>
    <definedName name="Mirrors_450mm_x_900mm" localSheetId="2">#REF!</definedName>
    <definedName name="Mirrors_450mm_x_900mm" localSheetId="3">#REF!</definedName>
    <definedName name="Mirrors_450mm_x_900mm" localSheetId="4">#REF!</definedName>
    <definedName name="Mirrors_450mm_x_900mm">#REF!</definedName>
    <definedName name="Mortice_cylidrical_door_lock" localSheetId="2">#REF!</definedName>
    <definedName name="Mortice_cylidrical_door_lock" localSheetId="3">#REF!</definedName>
    <definedName name="Mortice_cylidrical_door_lock" localSheetId="4">#REF!</definedName>
    <definedName name="Mortice_cylidrical_door_lock">#REF!</definedName>
    <definedName name="Oil_paint_to_baulstrades" localSheetId="2">#REF!</definedName>
    <definedName name="Oil_paint_to_baulstrades" localSheetId="3">#REF!</definedName>
    <definedName name="Oil_paint_to_baulstrades" localSheetId="4">#REF!</definedName>
    <definedName name="Oil_paint_to_baulstrades">#REF!</definedName>
    <definedName name="Oil_paint_to_door_frames_225mm_girth" localSheetId="2">#REF!</definedName>
    <definedName name="Oil_paint_to_door_frames_225mm_girth" localSheetId="3">#REF!</definedName>
    <definedName name="Oil_paint_to_door_frames_225mm_girth" localSheetId="4">#REF!</definedName>
    <definedName name="Oil_paint_to_door_frames_225mm_girth">#REF!</definedName>
    <definedName name="Oil_paint_to_doors__measure_flat_both_sides" localSheetId="2">#REF!</definedName>
    <definedName name="Oil_paint_to_doors__measure_flat_both_sides" localSheetId="3">#REF!</definedName>
    <definedName name="Oil_paint_to_doors__measure_flat_both_sides" localSheetId="4">#REF!</definedName>
    <definedName name="Oil_paint_to_doors__measure_flat_both_sides">#REF!</definedName>
    <definedName name="Oil_paint_to_fascia_150mm_high" localSheetId="2">#REF!</definedName>
    <definedName name="Oil_paint_to_fascia_150mm_high" localSheetId="3">#REF!</definedName>
    <definedName name="Oil_paint_to_fascia_150mm_high" localSheetId="4">#REF!</definedName>
    <definedName name="Oil_paint_to_fascia_150mm_high">#REF!</definedName>
    <definedName name="Oil_paint_to_G_T_ceiling" localSheetId="2">#REF!</definedName>
    <definedName name="Oil_paint_to_G_T_ceiling" localSheetId="3">#REF!</definedName>
    <definedName name="Oil_paint_to_G_T_ceiling" localSheetId="4">#REF!</definedName>
    <definedName name="Oil_paint_to_G_T_ceiling">#REF!</definedName>
    <definedName name="Oil_paint_to_rafters" localSheetId="2">#REF!</definedName>
    <definedName name="Oil_paint_to_rafters" localSheetId="3">#REF!</definedName>
    <definedName name="Oil_paint_to_rafters" localSheetId="4">#REF!</definedName>
    <definedName name="Oil_paint_to_rafters">#REF!</definedName>
    <definedName name="OilPaintM2" localSheetId="1">'[2]Block A'!#REF!</definedName>
    <definedName name="OilPaintM2" localSheetId="2">'[2]Block A'!#REF!</definedName>
    <definedName name="OilPaintM2" localSheetId="3">'[2]Block A'!#REF!</definedName>
    <definedName name="OilPaintM2" localSheetId="5">'[2]Block A'!#REF!</definedName>
    <definedName name="OilPaintM2" localSheetId="4">'[2]Block A'!#REF!</definedName>
    <definedName name="OilPaintM2">'[2]Block A'!#REF!</definedName>
    <definedName name="Overhead_door_closers" localSheetId="2">#REF!</definedName>
    <definedName name="Overhead_door_closers" localSheetId="3">#REF!</definedName>
    <definedName name="Overhead_door_closers" localSheetId="0">#REF!</definedName>
    <definedName name="Overhead_door_closers" localSheetId="4">#REF!</definedName>
    <definedName name="Overhead_door_closers">#REF!</definedName>
    <definedName name="Pair_and_half_butt_hinges" localSheetId="2">#REF!</definedName>
    <definedName name="Pair_and_half_butt_hinges" localSheetId="3">#REF!</definedName>
    <definedName name="Pair_and_half_butt_hinges" localSheetId="4">#REF!</definedName>
    <definedName name="Pair_and_half_butt_hinges">#REF!</definedName>
    <definedName name="Polystyrene_board_filler_100mm_thick" localSheetId="2">#REF!</definedName>
    <definedName name="Polystyrene_board_filler_100mm_thick" localSheetId="3">#REF!</definedName>
    <definedName name="Polystyrene_board_filler_100mm_thick" localSheetId="4">#REF!</definedName>
    <definedName name="Polystyrene_board_filler_100mm_thick">#REF!</definedName>
    <definedName name="prepare_and_apply_prime_tack_coat_MCO_as_specified_at_a_rate_of_spread">'[3]Rate DB'!$B$15</definedName>
    <definedName name="_xlnm.Print_Area" localSheetId="1">'demolition &amp; renovation '!$A$1:$Q$824</definedName>
    <definedName name="_xlnm.Print_Area" localSheetId="2">'Engineering Services'!$A$1:$V$224</definedName>
    <definedName name="_xlnm.Print_Area" localSheetId="3">'External Works'!$A$1:$F$216</definedName>
    <definedName name="_xlnm.Print_Area" localSheetId="5">'GENERAL SUMMARY'!$A$1:$AB$52</definedName>
    <definedName name="_xlnm.Print_Area" localSheetId="4">'Provisional Items'!$A$1:$I$103</definedName>
    <definedName name="Pull_down_mirrors_and_cart_away" localSheetId="2">#REF!</definedName>
    <definedName name="Pull_down_mirrors_and_cart_away" localSheetId="3">#REF!</definedName>
    <definedName name="Pull_down_mirrors_and_cart_away" localSheetId="0">#REF!</definedName>
    <definedName name="Pull_down_mirrors_and_cart_away" localSheetId="4">#REF!</definedName>
    <definedName name="Pull_down_mirrors_and_cart_away">#REF!</definedName>
    <definedName name="Pvc_dwv_fittings_100mm_90o_bend" localSheetId="2">#REF!</definedName>
    <definedName name="Pvc_dwv_fittings_100mm_90o_bend" localSheetId="3">#REF!</definedName>
    <definedName name="Pvc_dwv_fittings_100mm_90o_bend" localSheetId="4">#REF!</definedName>
    <definedName name="Pvc_dwv_fittings_100mm_90o_bend">#REF!</definedName>
    <definedName name="Pvc_dwv_fittings_100mm_tee" localSheetId="2">#REF!</definedName>
    <definedName name="Pvc_dwv_fittings_100mm_tee" localSheetId="3">#REF!</definedName>
    <definedName name="Pvc_dwv_fittings_100mm_tee" localSheetId="4">#REF!</definedName>
    <definedName name="Pvc_dwv_fittings_100mm_tee">#REF!</definedName>
    <definedName name="Pvc_dwv_fittings_38mm_90o_bend" localSheetId="2">#REF!</definedName>
    <definedName name="Pvc_dwv_fittings_38mm_90o_bend" localSheetId="3">#REF!</definedName>
    <definedName name="Pvc_dwv_fittings_38mm_90o_bend" localSheetId="4">#REF!</definedName>
    <definedName name="Pvc_dwv_fittings_38mm_90o_bend">#REF!</definedName>
    <definedName name="pvc_dwv_fittings_38mm_adapter" localSheetId="2">#REF!</definedName>
    <definedName name="pvc_dwv_fittings_38mm_adapter" localSheetId="3">#REF!</definedName>
    <definedName name="pvc_dwv_fittings_38mm_adapter" localSheetId="4">#REF!</definedName>
    <definedName name="pvc_dwv_fittings_38mm_adapter">#REF!</definedName>
    <definedName name="pvc_dwv_fittings_38mm_tee" localSheetId="2">#REF!</definedName>
    <definedName name="pvc_dwv_fittings_38mm_tee" localSheetId="3">#REF!</definedName>
    <definedName name="pvc_dwv_fittings_38mm_tee" localSheetId="4">#REF!</definedName>
    <definedName name="pvc_dwv_fittings_38mm_tee">#REF!</definedName>
    <definedName name="Pvc_dwv_pipes_100mm_diameter" localSheetId="2">#REF!</definedName>
    <definedName name="Pvc_dwv_pipes_100mm_diameter" localSheetId="3">#REF!</definedName>
    <definedName name="Pvc_dwv_pipes_100mm_diameter" localSheetId="4">#REF!</definedName>
    <definedName name="Pvc_dwv_pipes_100mm_diameter">#REF!</definedName>
    <definedName name="pvc_dwv_pipes_38mm_diameter" localSheetId="2">#REF!</definedName>
    <definedName name="pvc_dwv_pipes_38mm_diameter" localSheetId="3">#REF!</definedName>
    <definedName name="pvc_dwv_pipes_38mm_diameter" localSheetId="4">#REF!</definedName>
    <definedName name="pvc_dwv_pipes_38mm_diameter">#REF!</definedName>
    <definedName name="Pvc_pipes_12mm_diameter" localSheetId="2">#REF!</definedName>
    <definedName name="Pvc_pipes_12mm_diameter" localSheetId="3">#REF!</definedName>
    <definedName name="Pvc_pipes_12mm_diameter" localSheetId="4">#REF!</definedName>
    <definedName name="Pvc_pipes_12mm_diameter">#REF!</definedName>
    <definedName name="Pvc_sch_40_fittings_12mm_adapters" localSheetId="2">#REF!</definedName>
    <definedName name="Pvc_sch_40_fittings_12mm_adapters" localSheetId="3">#REF!</definedName>
    <definedName name="Pvc_sch_40_fittings_12mm_adapters" localSheetId="4">#REF!</definedName>
    <definedName name="Pvc_sch_40_fittings_12mm_adapters">#REF!</definedName>
    <definedName name="Pvc_sch_40_fittings_12mm_couplin" localSheetId="2">#REF!</definedName>
    <definedName name="Pvc_sch_40_fittings_12mm_couplin" localSheetId="3">#REF!</definedName>
    <definedName name="Pvc_sch_40_fittings_12mm_couplin" localSheetId="4">#REF!</definedName>
    <definedName name="Pvc_sch_40_fittings_12mm_couplin">#REF!</definedName>
    <definedName name="Pvc_sch_40_fittings_12mm_elbow" localSheetId="2">#REF!</definedName>
    <definedName name="Pvc_sch_40_fittings_12mm_elbow" localSheetId="3">#REF!</definedName>
    <definedName name="Pvc_sch_40_fittings_12mm_elbow" localSheetId="4">#REF!</definedName>
    <definedName name="Pvc_sch_40_fittings_12mm_elbow">#REF!</definedName>
    <definedName name="Pvc_sch_40_fittings_12mm_end_caps" localSheetId="2">#REF!</definedName>
    <definedName name="Pvc_sch_40_fittings_12mm_end_caps" localSheetId="3">#REF!</definedName>
    <definedName name="Pvc_sch_40_fittings_12mm_end_caps" localSheetId="4">#REF!</definedName>
    <definedName name="Pvc_sch_40_fittings_12mm_end_caps">#REF!</definedName>
    <definedName name="Pvc_sch_40_fittings_12mm_tee" localSheetId="2">#REF!</definedName>
    <definedName name="Pvc_sch_40_fittings_12mm_tee" localSheetId="3">#REF!</definedName>
    <definedName name="Pvc_sch_40_fittings_12mm_tee" localSheetId="4">#REF!</definedName>
    <definedName name="Pvc_sch_40_fittings_12mm_tee">#REF!</definedName>
    <definedName name="Pvc_sch_40_pipes_12mm_diameter" localSheetId="2">#REF!</definedName>
    <definedName name="Pvc_sch_40_pipes_12mm_diameter" localSheetId="3">#REF!</definedName>
    <definedName name="Pvc_sch_40_pipes_12mm_diameter" localSheetId="4">#REF!</definedName>
    <definedName name="Pvc_sch_40_pipes_12mm_diameter">#REF!</definedName>
    <definedName name="Remove_Doors" localSheetId="2">#REF!</definedName>
    <definedName name="Remove_Doors" localSheetId="3">#REF!</definedName>
    <definedName name="Remove_Doors" localSheetId="4">#REF!</definedName>
    <definedName name="Remove_Doors">#REF!</definedName>
    <definedName name="Remove_double_doors_overall_size_1300mm_x_2000mm" localSheetId="2">#REF!</definedName>
    <definedName name="Remove_double_doors_overall_size_1300mm_x_2000mm" localSheetId="3">#REF!</definedName>
    <definedName name="Remove_double_doors_overall_size_1300mm_x_2000mm" localSheetId="4">#REF!</definedName>
    <definedName name="Remove_double_doors_overall_size_1300mm_x_2000mm">#REF!</definedName>
    <definedName name="Remove_Windows" localSheetId="2">#REF!</definedName>
    <definedName name="Remove_Windows" localSheetId="3">#REF!</definedName>
    <definedName name="Remove_Windows" localSheetId="4">#REF!</definedName>
    <definedName name="Remove_Windows">#REF!</definedName>
    <definedName name="Remove_windows_900mm_x_1500mm" localSheetId="2">#REF!</definedName>
    <definedName name="Remove_windows_900mm_x_1500mm" localSheetId="3">#REF!</definedName>
    <definedName name="Remove_windows_900mm_x_1500mm" localSheetId="4">#REF!</definedName>
    <definedName name="Remove_windows_900mm_x_1500mm">#REF!</definedName>
    <definedName name="Rendering_to_revelas_150mm_wide" localSheetId="2">#REF!</definedName>
    <definedName name="Rendering_to_revelas_150mm_wide" localSheetId="3">#REF!</definedName>
    <definedName name="Rendering_to_revelas_150mm_wide" localSheetId="4">#REF!</definedName>
    <definedName name="Rendering_to_revelas_150mm_wide">#REF!</definedName>
    <definedName name="Rendering_to_walls_two_coats_cement_and_sand" localSheetId="2">#REF!</definedName>
    <definedName name="Rendering_to_walls_two_coats_cement_and_sand" localSheetId="3">#REF!</definedName>
    <definedName name="Rendering_to_walls_two_coats_cement_and_sand" localSheetId="4">#REF!</definedName>
    <definedName name="Rendering_to_walls_two_coats_cement_and_sand">#REF!</definedName>
    <definedName name="Seal_joints_with_100__clear_caulking" localSheetId="2">#REF!</definedName>
    <definedName name="Seal_joints_with_100__clear_caulking" localSheetId="3">#REF!</definedName>
    <definedName name="Seal_joints_with_100__clear_caulking" localSheetId="4">#REF!</definedName>
    <definedName name="Seal_joints_with_100__clear_caulking">#REF!</definedName>
    <definedName name="Supply_and_install_900mm_x_900mm_shower_base" localSheetId="2">#REF!</definedName>
    <definedName name="Supply_and_install_900mm_x_900mm_shower_base" localSheetId="3">#REF!</definedName>
    <definedName name="Supply_and_install_900mm_x_900mm_shower_base" localSheetId="4">#REF!</definedName>
    <definedName name="Supply_and_install_900mm_x_900mm_shower_base">#REF!</definedName>
    <definedName name="Supply_and_install_aluminum_awning_window_1500mm_x_1500mm" localSheetId="2">#REF!</definedName>
    <definedName name="Supply_and_install_aluminum_awning_window_1500mm_x_1500mm" localSheetId="3">#REF!</definedName>
    <definedName name="Supply_and_install_aluminum_awning_window_1500mm_x_1500mm" localSheetId="4">#REF!</definedName>
    <definedName name="Supply_and_install_aluminum_awning_window_1500mm_x_1500mm">#REF!</definedName>
    <definedName name="Supply_and_install_aluminum_awning_window_600mm_x_600mm" localSheetId="2">#REF!</definedName>
    <definedName name="Supply_and_install_aluminum_awning_window_600mm_x_600mm" localSheetId="3">#REF!</definedName>
    <definedName name="Supply_and_install_aluminum_awning_window_600mm_x_600mm" localSheetId="4">#REF!</definedName>
    <definedName name="Supply_and_install_aluminum_awning_window_600mm_x_600mm">#REF!</definedName>
    <definedName name="Supply_and_install_aluminum_awning_window_900mm_x_1500mm" localSheetId="2">#REF!</definedName>
    <definedName name="Supply_and_install_aluminum_awning_window_900mm_x_1500mm" localSheetId="3">#REF!</definedName>
    <definedName name="Supply_and_install_aluminum_awning_window_900mm_x_1500mm" localSheetId="4">#REF!</definedName>
    <definedName name="Supply_and_install_aluminum_awning_window_900mm_x_1500mm">#REF!</definedName>
    <definedName name="Supply_and_install_aluminum_framed_glass_door_900mm_x_2000mm" localSheetId="2">#REF!</definedName>
    <definedName name="Supply_and_install_aluminum_framed_glass_door_900mm_x_2000mm" localSheetId="3">#REF!</definedName>
    <definedName name="Supply_and_install_aluminum_framed_glass_door_900mm_x_2000mm" localSheetId="4">#REF!</definedName>
    <definedName name="Supply_and_install_aluminum_framed_glass_door_900mm_x_2000mm">#REF!</definedName>
    <definedName name="Supply_and_install_interlocking_laminate_boards" localSheetId="2">#REF!</definedName>
    <definedName name="Supply_and_install_interlocking_laminate_boards" localSheetId="3">#REF!</definedName>
    <definedName name="Supply_and_install_interlocking_laminate_boards" localSheetId="4">#REF!</definedName>
    <definedName name="Supply_and_install_interlocking_laminate_boards">#REF!</definedName>
    <definedName name="Supply_and_install_interlocking_laminate_boards_tresholds" localSheetId="2">#REF!</definedName>
    <definedName name="Supply_and_install_interlocking_laminate_boards_tresholds" localSheetId="3">#REF!</definedName>
    <definedName name="Supply_and_install_interlocking_laminate_boards_tresholds" localSheetId="4">#REF!</definedName>
    <definedName name="Supply_and_install_interlocking_laminate_boards_tresholds">#REF!</definedName>
    <definedName name="Supply_and_install_nosing" localSheetId="2">#REF!</definedName>
    <definedName name="Supply_and_install_nosing" localSheetId="3">#REF!</definedName>
    <definedName name="Supply_and_install_nosing" localSheetId="4">#REF!</definedName>
    <definedName name="Supply_and_install_nosing">#REF!</definedName>
    <definedName name="Supply_and_install_oval_shaped_counter_top_lav._Basin" localSheetId="2">#REF!</definedName>
    <definedName name="Supply_and_install_oval_shaped_counter_top_lav._Basin" localSheetId="3">#REF!</definedName>
    <definedName name="Supply_and_install_oval_shaped_counter_top_lav._Basin" localSheetId="4">#REF!</definedName>
    <definedName name="Supply_and_install_oval_shaped_counter_top_lav._Basin">#REF!</definedName>
    <definedName name="Supply_and_install_pedestal_lav._Basin" localSheetId="2">#REF!</definedName>
    <definedName name="Supply_and_install_pedestal_lav._Basin" localSheetId="3">#REF!</definedName>
    <definedName name="Supply_and_install_pedestal_lav._Basin" localSheetId="4">#REF!</definedName>
    <definedName name="Supply_and_install_pedestal_lav._Basin">#REF!</definedName>
    <definedName name="Supply_and_install_raised_panel_doors_650mm_x_2000mm" localSheetId="2">#REF!</definedName>
    <definedName name="Supply_and_install_raised_panel_doors_650mm_x_2000mm" localSheetId="3">#REF!</definedName>
    <definedName name="Supply_and_install_raised_panel_doors_650mm_x_2000mm" localSheetId="4">#REF!</definedName>
    <definedName name="Supply_and_install_raised_panel_doors_650mm_x_2000mm">#REF!</definedName>
    <definedName name="Supply_and_install_raised_panel_doors_975mm_x_2000mm" localSheetId="2">#REF!</definedName>
    <definedName name="Supply_and_install_raised_panel_doors_975mm_x_2000mm" localSheetId="3">#REF!</definedName>
    <definedName name="Supply_and_install_raised_panel_doors_975mm_x_2000mm" localSheetId="4">#REF!</definedName>
    <definedName name="Supply_and_install_raised_panel_doors_975mm_x_2000mm">#REF!</definedName>
    <definedName name="Supply_and_install_solid_core_play_door_975mm_x_2000mm" localSheetId="2">#REF!</definedName>
    <definedName name="Supply_and_install_solid_core_play_door_975mm_x_2000mm" localSheetId="3">#REF!</definedName>
    <definedName name="Supply_and_install_solid_core_play_door_975mm_x_2000mm" localSheetId="4">#REF!</definedName>
    <definedName name="Supply_and_install_solid_core_play_door_975mm_x_2000mm">#REF!</definedName>
    <definedName name="Supply_and_install_solid_core_ply_door_650mm_x_2000mm" localSheetId="2">#REF!</definedName>
    <definedName name="Supply_and_install_solid_core_ply_door_650mm_x_2000mm" localSheetId="3">#REF!</definedName>
    <definedName name="Supply_and_install_solid_core_ply_door_650mm_x_2000mm" localSheetId="4">#REF!</definedName>
    <definedName name="Supply_and_install_solid_core_ply_door_650mm_x_2000mm">#REF!</definedName>
    <definedName name="Supply_and_install_solid_core_ply_door_750mm_x_2000mm" localSheetId="2">#REF!</definedName>
    <definedName name="Supply_and_install_solid_core_ply_door_750mm_x_2000mm" localSheetId="3">#REF!</definedName>
    <definedName name="Supply_and_install_solid_core_ply_door_750mm_x_2000mm" localSheetId="4">#REF!</definedName>
    <definedName name="Supply_and_install_solid_core_ply_door_750mm_x_2000mm">#REF!</definedName>
    <definedName name="Supply_and_install_solid_core_ply_door_900mm_x_2000mm" localSheetId="2">#REF!</definedName>
    <definedName name="Supply_and_install_solid_core_ply_door_900mm_x_2000mm" localSheetId="3">#REF!</definedName>
    <definedName name="Supply_and_install_solid_core_ply_door_900mm_x_2000mm" localSheetId="4">#REF!</definedName>
    <definedName name="Supply_and_install_solid_core_ply_door_900mm_x_2000mm">#REF!</definedName>
    <definedName name="Supply_and_install_stainless_steel_kitchen_sink" localSheetId="2">#REF!</definedName>
    <definedName name="Supply_and_install_stainless_steel_kitchen_sink" localSheetId="3">#REF!</definedName>
    <definedName name="Supply_and_install_stainless_steel_kitchen_sink" localSheetId="4">#REF!</definedName>
    <definedName name="Supply_and_install_stainless_steel_kitchen_sink">#REF!</definedName>
    <definedName name="Supply_and_install_urinal" localSheetId="2">#REF!</definedName>
    <definedName name="Supply_and_install_urinal" localSheetId="3">#REF!</definedName>
    <definedName name="Supply_and_install_urinal" localSheetId="4">#REF!</definedName>
    <definedName name="Supply_and_install_urinal">#REF!</definedName>
    <definedName name="Supply_and_install_water_closet" localSheetId="2">#REF!</definedName>
    <definedName name="Supply_and_install_water_closet" localSheetId="3">#REF!</definedName>
    <definedName name="Supply_and_install_water_closet" localSheetId="4">#REF!</definedName>
    <definedName name="Supply_and_install_water_closet">#REF!</definedName>
    <definedName name="Supply_and_lay_200mm_x_300mm_cera._Wall_tiles" localSheetId="2">#REF!</definedName>
    <definedName name="Supply_and_lay_200mm_x_300mm_cera._Wall_tiles" localSheetId="3">#REF!</definedName>
    <definedName name="Supply_and_lay_200mm_x_300mm_cera._Wall_tiles" localSheetId="4">#REF!</definedName>
    <definedName name="Supply_and_lay_200mm_x_300mm_cera._Wall_tiles">#REF!</definedName>
    <definedName name="Supply_and_lay_200mm_x_300mm_cera._Wall_tiles__100mm_wide" localSheetId="2">#REF!</definedName>
    <definedName name="Supply_and_lay_200mm_x_300mm_cera._Wall_tiles__100mm_wide" localSheetId="3">#REF!</definedName>
    <definedName name="Supply_and_lay_200mm_x_300mm_cera._Wall_tiles__100mm_wide" localSheetId="4">#REF!</definedName>
    <definedName name="Supply_and_lay_200mm_x_300mm_cera._Wall_tiles__100mm_wide">#REF!</definedName>
    <definedName name="Supply_and_lay_300mm_x_300mm_cera._Tiles" localSheetId="2">#REF!</definedName>
    <definedName name="Supply_and_lay_300mm_x_300mm_cera._Tiles" localSheetId="3">#REF!</definedName>
    <definedName name="Supply_and_lay_300mm_x_300mm_cera._Tiles" localSheetId="4">#REF!</definedName>
    <definedName name="Supply_and_lay_300mm_x_300mm_cera._Tiles">#REF!</definedName>
    <definedName name="Supply_and_lay_450mm_x_450mm_porc._150_high_risers" localSheetId="2">#REF!</definedName>
    <definedName name="Supply_and_lay_450mm_x_450mm_porc._150_high_risers" localSheetId="3">#REF!</definedName>
    <definedName name="Supply_and_lay_450mm_x_450mm_porc._150_high_risers" localSheetId="4">#REF!</definedName>
    <definedName name="Supply_and_lay_450mm_x_450mm_porc._150_high_risers">#REF!</definedName>
    <definedName name="Supply_and_lay_450mm_x_450mm_porc._300_wide_treads" localSheetId="2">#REF!</definedName>
    <definedName name="Supply_and_lay_450mm_x_450mm_porc._300_wide_treads" localSheetId="3">#REF!</definedName>
    <definedName name="Supply_and_lay_450mm_x_450mm_porc._300_wide_treads" localSheetId="4">#REF!</definedName>
    <definedName name="Supply_and_lay_450mm_x_450mm_porc._300_wide_treads">#REF!</definedName>
    <definedName name="Supply_and_lay_450mm_x_450mm_porc._Tiles" localSheetId="2">#REF!</definedName>
    <definedName name="Supply_and_lay_450mm_x_450mm_porc._Tiles" localSheetId="3">#REF!</definedName>
    <definedName name="Supply_and_lay_450mm_x_450mm_porc._Tiles" localSheetId="4">#REF!</definedName>
    <definedName name="Supply_and_lay_450mm_x_450mm_porc._Tiles">#REF!</definedName>
    <definedName name="Supply_ans_install_laminate_moulding_100mm_high" localSheetId="2">#REF!</definedName>
    <definedName name="Supply_ans_install_laminate_moulding_100mm_high" localSheetId="3">#REF!</definedName>
    <definedName name="Supply_ans_install_laminate_moulding_100mm_high" localSheetId="4">#REF!</definedName>
    <definedName name="Supply_ans_install_laminate_moulding_100mm_high">#REF!</definedName>
    <definedName name="Surface_mounted_soap_dipenser" localSheetId="2">#REF!</definedName>
    <definedName name="Surface_mounted_soap_dipenser" localSheetId="3">#REF!</definedName>
    <definedName name="Surface_mounted_soap_dipenser" localSheetId="4">#REF!</definedName>
    <definedName name="Surface_mounted_soap_dipenser">#REF!</definedName>
    <definedName name="Surface_mounted_toilet_paper_holder" localSheetId="2">#REF!</definedName>
    <definedName name="Surface_mounted_toilet_paper_holder" localSheetId="3">#REF!</definedName>
    <definedName name="Surface_mounted_toilet_paper_holder" localSheetId="4">#REF!</definedName>
    <definedName name="Surface_mounted_toilet_paper_holder">#REF!</definedName>
    <definedName name="Take_out_kitchen_sink_and_cart_away" localSheetId="2">#REF!</definedName>
    <definedName name="Take_out_kitchen_sink_and_cart_away" localSheetId="3">#REF!</definedName>
    <definedName name="Take_out_kitchen_sink_and_cart_away" localSheetId="4">#REF!</definedName>
    <definedName name="Take_out_kitchen_sink_and_cart_away">#REF!</definedName>
    <definedName name="Take_out_urinal_complete_and_cart_away" localSheetId="2">#REF!</definedName>
    <definedName name="Take_out_urinal_complete_and_cart_away" localSheetId="3">#REF!</definedName>
    <definedName name="Take_out_urinal_complete_and_cart_away" localSheetId="4">#REF!</definedName>
    <definedName name="Take_out_urinal_complete_and_cart_away">#REF!</definedName>
    <definedName name="Take_out_water_closets_complete_and_cart_away" localSheetId="2">#REF!</definedName>
    <definedName name="Take_out_water_closets_complete_and_cart_away" localSheetId="3">#REF!</definedName>
    <definedName name="Take_out_water_closets_complete_and_cart_away" localSheetId="4">#REF!</definedName>
    <definedName name="Take_out_water_closets_complete_and_cart_away">#REF!</definedName>
    <definedName name="Tower_bolts" localSheetId="2">#REF!</definedName>
    <definedName name="Tower_bolts" localSheetId="3">#REF!</definedName>
    <definedName name="Tower_bolts" localSheetId="4">#REF!</definedName>
    <definedName name="Tower_bolts">#REF!</definedName>
    <definedName name="Vanity_counter_top_cut_out" localSheetId="2">#REF!</definedName>
    <definedName name="Vanity_counter_top_cut_out" localSheetId="3">#REF!</definedName>
    <definedName name="Vanity_counter_top_cut_out" localSheetId="4">#REF!</definedName>
    <definedName name="Vanity_counter_top_cut_out">#REF!</definedName>
    <definedName name="Vanity_granite_counter_top" localSheetId="2">#REF!</definedName>
    <definedName name="Vanity_granite_counter_top" localSheetId="3">#REF!</definedName>
    <definedName name="Vanity_granite_counter_top" localSheetId="4">#REF!</definedName>
    <definedName name="Vanity_granite_counter_top">#REF!</definedName>
    <definedName name="Vanity_units" localSheetId="2">#REF!</definedName>
    <definedName name="Vanity_units" localSheetId="3">#REF!</definedName>
    <definedName name="Vanity_units" localSheetId="4">#REF!</definedName>
    <definedName name="Vanity_units">#REF!</definedName>
    <definedName name="Wall_unit_cupboards" localSheetId="2">#REF!</definedName>
    <definedName name="Wall_unit_cupboards" localSheetId="3">#REF!</definedName>
    <definedName name="Wall_unit_cupboards" localSheetId="4">#REF!</definedName>
    <definedName name="Wall_unit_cupboards">#REF!</definedName>
    <definedName name="Wall_unit_kitchen_cupboards" localSheetId="2">#REF!</definedName>
    <definedName name="Wall_unit_kitchen_cupboards" localSheetId="3">#REF!</definedName>
    <definedName name="Wall_unit_kitchen_cupboards" localSheetId="4">#REF!</definedName>
    <definedName name="Wall_unit_kitchen_cupboards">#REF!</definedName>
  </definedNames>
  <calcPr calcId="152511"/>
</workbook>
</file>

<file path=xl/calcChain.xml><?xml version="1.0" encoding="utf-8"?>
<calcChain xmlns="http://schemas.openxmlformats.org/spreadsheetml/2006/main">
  <c r="C54" i="62" l="1"/>
  <c r="B101" i="65" l="1"/>
  <c r="C770" i="55" l="1"/>
  <c r="C824" i="55" s="1"/>
  <c r="AN497" i="55" l="1"/>
  <c r="AO497" i="55" s="1"/>
  <c r="AE21" i="62" l="1"/>
  <c r="AE15" i="62"/>
  <c r="B106" i="62" l="1"/>
  <c r="C181" i="63" l="1"/>
  <c r="C179" i="63"/>
  <c r="AG31" i="55"/>
  <c r="B100" i="64"/>
  <c r="F95" i="64"/>
  <c r="F88" i="64"/>
  <c r="F86" i="64"/>
  <c r="F85" i="64"/>
  <c r="F84" i="64"/>
  <c r="C64" i="64"/>
  <c r="B64" i="64"/>
  <c r="F62" i="64"/>
  <c r="F53" i="64"/>
  <c r="F64" i="64" s="1"/>
  <c r="B53" i="64"/>
  <c r="B181" i="63"/>
  <c r="B179" i="63"/>
  <c r="F109" i="63"/>
  <c r="F179" i="63" s="1"/>
  <c r="B109" i="63"/>
  <c r="F60" i="63"/>
  <c r="C224" i="63"/>
  <c r="C177" i="63"/>
  <c r="B177" i="63"/>
  <c r="B165" i="63"/>
  <c r="F116" i="63"/>
  <c r="F53" i="63"/>
  <c r="F177" i="63" s="1"/>
  <c r="B53" i="63"/>
  <c r="F4" i="63"/>
  <c r="AN664" i="55"/>
  <c r="B705" i="55"/>
  <c r="B804" i="55" s="1"/>
  <c r="AD663" i="55"/>
  <c r="AE663" i="55" s="1"/>
  <c r="AE662" i="55"/>
  <c r="AE661" i="55"/>
  <c r="F100" i="64" l="1"/>
  <c r="F20" i="61" s="1"/>
  <c r="AE664" i="55"/>
  <c r="F321" i="55" l="1"/>
  <c r="F320" i="55"/>
  <c r="F319" i="55"/>
  <c r="F318" i="55"/>
  <c r="AN155" i="55"/>
  <c r="AN154" i="55"/>
  <c r="AF158" i="55"/>
  <c r="B584" i="55"/>
  <c r="AN156" i="55" l="1"/>
  <c r="B213" i="62" l="1"/>
  <c r="F208" i="62"/>
  <c r="F201" i="62"/>
  <c r="F199" i="62"/>
  <c r="F198" i="62"/>
  <c r="F197" i="62"/>
  <c r="C177" i="62"/>
  <c r="B177" i="62"/>
  <c r="B173" i="62"/>
  <c r="F171" i="62"/>
  <c r="B162" i="62"/>
  <c r="B175" i="62"/>
  <c r="AD65" i="62"/>
  <c r="AE65" i="62" s="1"/>
  <c r="AE64" i="62"/>
  <c r="AE63" i="62"/>
  <c r="B51" i="62"/>
  <c r="AC8" i="62"/>
  <c r="AE8" i="62" s="1"/>
  <c r="AN189" i="55"/>
  <c r="AM252" i="55"/>
  <c r="AL252" i="55"/>
  <c r="AM200" i="55"/>
  <c r="AN200" i="55" s="1"/>
  <c r="AE66" i="62" l="1"/>
  <c r="AN252" i="55"/>
  <c r="AN253" i="55" s="1"/>
  <c r="B107" i="55" l="1"/>
  <c r="AF752" i="55"/>
  <c r="B414" i="55"/>
  <c r="AE270" i="55"/>
  <c r="B257" i="55"/>
  <c r="B51" i="55"/>
  <c r="AE21" i="55" l="1"/>
  <c r="AF21" i="55" s="1"/>
  <c r="AG30" i="55"/>
  <c r="AG29" i="55"/>
  <c r="AC43" i="55"/>
  <c r="AC46" i="55"/>
  <c r="AE25" i="55"/>
  <c r="AF25" i="55" s="1"/>
  <c r="AD482" i="55"/>
  <c r="AC482" i="55"/>
  <c r="AC481" i="55"/>
  <c r="AE481" i="55" s="1"/>
  <c r="AC480" i="55"/>
  <c r="AE480" i="55" s="1"/>
  <c r="AC479" i="55"/>
  <c r="AE479" i="55" s="1"/>
  <c r="AG152" i="55"/>
  <c r="AG151" i="55"/>
  <c r="AG149" i="55"/>
  <c r="AD143" i="55"/>
  <c r="AC143" i="55"/>
  <c r="AD141" i="55"/>
  <c r="AH141" i="55"/>
  <c r="AG143" i="55" s="1"/>
  <c r="AF141" i="55"/>
  <c r="AC141" i="55"/>
  <c r="AC131" i="55"/>
  <c r="AE131" i="55" s="1"/>
  <c r="AG131" i="55" s="1"/>
  <c r="AD129" i="55"/>
  <c r="AE129" i="55" s="1"/>
  <c r="AG129" i="55" s="1"/>
  <c r="AG123" i="55"/>
  <c r="AG121" i="55"/>
  <c r="AC274" i="55"/>
  <c r="AG34" i="55" l="1"/>
  <c r="AE141" i="55"/>
  <c r="AG141" i="55" s="1"/>
  <c r="AI141" i="55" s="1"/>
  <c r="AE143" i="55"/>
  <c r="AH143" i="55" s="1"/>
  <c r="AE482" i="55"/>
  <c r="AE483" i="55" s="1"/>
  <c r="AF483" i="55" s="1"/>
  <c r="AD137" i="55"/>
  <c r="AC137" i="55"/>
  <c r="AC343" i="55"/>
  <c r="AE137" i="55" l="1"/>
  <c r="AF749" i="55"/>
  <c r="AG749" i="55" s="1"/>
  <c r="AE250" i="55" l="1"/>
  <c r="AC119" i="55"/>
  <c r="AE187" i="55"/>
  <c r="AC735" i="55" l="1"/>
  <c r="AE230" i="55" l="1"/>
  <c r="AE246" i="55"/>
  <c r="AE245" i="55"/>
  <c r="AE244" i="55"/>
  <c r="AC240" i="55"/>
  <c r="AE240" i="55" s="1"/>
  <c r="AD233" i="55"/>
  <c r="AF233" i="55" s="1"/>
  <c r="AD234" i="55"/>
  <c r="AF234" i="55" s="1"/>
  <c r="AD232" i="55"/>
  <c r="AF232" i="55" s="1"/>
  <c r="AC191" i="55"/>
  <c r="AE191" i="55" s="1"/>
  <c r="AF242" i="55"/>
  <c r="AE239" i="55"/>
  <c r="AE221" i="55"/>
  <c r="AE220" i="55"/>
  <c r="AE203" i="55"/>
  <c r="AE202" i="55"/>
  <c r="AE192" i="55"/>
  <c r="B308" i="55"/>
  <c r="B783" i="55" s="1"/>
  <c r="F316" i="55"/>
  <c r="AE341" i="55"/>
  <c r="AC345" i="55" l="1"/>
  <c r="AE247" i="55"/>
  <c r="AE222" i="55"/>
  <c r="AE241" i="55"/>
  <c r="AF235" i="55"/>
  <c r="AE204" i="55"/>
  <c r="AE193" i="55"/>
  <c r="AF183" i="55" l="1"/>
  <c r="AF182" i="55"/>
  <c r="AF181" i="55"/>
  <c r="AC724" i="55"/>
  <c r="AE724" i="55" s="1"/>
  <c r="AC728" i="55"/>
  <c r="AE728" i="55" s="1"/>
  <c r="AD730" i="55"/>
  <c r="AE730" i="55" s="1"/>
  <c r="AE729" i="55"/>
  <c r="AC725" i="55"/>
  <c r="AC723" i="55"/>
  <c r="AC722" i="55"/>
  <c r="AE434" i="55"/>
  <c r="F171" i="55"/>
  <c r="AF184" i="55" l="1"/>
  <c r="AE731" i="55"/>
  <c r="AF731" i="55" s="1"/>
  <c r="C653" i="55" l="1"/>
  <c r="K609" i="55"/>
  <c r="AF69" i="55"/>
  <c r="AE647" i="55" l="1"/>
  <c r="AD644" i="55"/>
  <c r="AE644" i="55" s="1"/>
  <c r="AD643" i="55"/>
  <c r="AE643" i="55" s="1"/>
  <c r="AC641" i="55"/>
  <c r="AE641" i="55" s="1"/>
  <c r="AE642" i="55" s="1"/>
  <c r="AD632" i="55"/>
  <c r="AF632" i="55" s="1"/>
  <c r="AF628" i="55"/>
  <c r="AG623" i="55"/>
  <c r="AD617" i="55"/>
  <c r="AE617" i="55" s="1"/>
  <c r="AG600" i="55"/>
  <c r="AC603" i="55" s="1"/>
  <c r="B650" i="55"/>
  <c r="H647" i="55"/>
  <c r="K647" i="55" s="1"/>
  <c r="H646" i="55"/>
  <c r="G646" i="55"/>
  <c r="H645" i="55"/>
  <c r="G645" i="55"/>
  <c r="H644" i="55"/>
  <c r="K644" i="55" s="1"/>
  <c r="H643" i="55"/>
  <c r="G643" i="55"/>
  <c r="J642" i="55"/>
  <c r="J641" i="55"/>
  <c r="L641" i="55" s="1"/>
  <c r="K634" i="55"/>
  <c r="K628" i="55"/>
  <c r="J625" i="55"/>
  <c r="K625" i="55" s="1"/>
  <c r="J624" i="55"/>
  <c r="K624" i="55" s="1"/>
  <c r="K623" i="55"/>
  <c r="I618" i="55"/>
  <c r="J618" i="55" s="1"/>
  <c r="G617" i="55"/>
  <c r="J617" i="55" s="1"/>
  <c r="K613" i="55"/>
  <c r="K611" i="55"/>
  <c r="K608" i="55"/>
  <c r="G603" i="55"/>
  <c r="H603" i="55" s="1"/>
  <c r="F592" i="55"/>
  <c r="AF499" i="55"/>
  <c r="AE486" i="55"/>
  <c r="AE478" i="55"/>
  <c r="AD487" i="55"/>
  <c r="AC487" i="55"/>
  <c r="AE485" i="55"/>
  <c r="B528" i="55"/>
  <c r="B795" i="55" s="1"/>
  <c r="F476" i="55"/>
  <c r="AE426" i="55"/>
  <c r="AF742" i="55"/>
  <c r="AF743" i="55"/>
  <c r="AF740" i="55"/>
  <c r="AG740" i="55" s="1"/>
  <c r="AE723" i="55"/>
  <c r="AD138" i="55"/>
  <c r="AE138" i="55" s="1"/>
  <c r="AF36" i="55"/>
  <c r="AG36" i="55" s="1"/>
  <c r="AG119" i="55"/>
  <c r="AF744" i="55" l="1"/>
  <c r="AE645" i="55"/>
  <c r="AF645" i="55" s="1"/>
  <c r="AE487" i="55"/>
  <c r="AE488" i="55" s="1"/>
  <c r="K629" i="55"/>
  <c r="K635" i="55" s="1"/>
  <c r="K645" i="55"/>
  <c r="K646" i="55"/>
  <c r="K643" i="55"/>
  <c r="F650" i="55" l="1"/>
  <c r="F801" i="55" s="1"/>
  <c r="AC490" i="55"/>
  <c r="B777" i="55" l="1"/>
  <c r="B821" i="55"/>
  <c r="B798" i="55"/>
  <c r="B792" i="55"/>
  <c r="B807" i="55"/>
  <c r="C780" i="55"/>
  <c r="C777" i="55"/>
  <c r="B468" i="55"/>
  <c r="B361" i="55"/>
  <c r="B786" i="55" s="1"/>
  <c r="AF147" i="55" l="1"/>
  <c r="AE133" i="55"/>
  <c r="AG133" i="55" s="1"/>
  <c r="AE127" i="55"/>
  <c r="AG127" i="55" s="1"/>
  <c r="B163" i="55"/>
  <c r="B780" i="55" s="1"/>
  <c r="AE139" i="55" l="1"/>
  <c r="AG139" i="55" s="1"/>
  <c r="AG69" i="55" l="1"/>
  <c r="AE69" i="55" s="1"/>
  <c r="B767" i="55"/>
  <c r="AD725" i="55" l="1"/>
  <c r="AE725" i="55" s="1"/>
  <c r="AE722" i="55"/>
  <c r="AE726" i="55" l="1"/>
  <c r="AF726" i="55" s="1"/>
  <c r="F536" i="55" l="1"/>
  <c r="F713" i="55"/>
  <c r="F422" i="55"/>
  <c r="B49" i="61" l="1"/>
</calcChain>
</file>

<file path=xl/sharedStrings.xml><?xml version="1.0" encoding="utf-8"?>
<sst xmlns="http://schemas.openxmlformats.org/spreadsheetml/2006/main" count="637" uniqueCount="281">
  <si>
    <t>ITEM</t>
  </si>
  <si>
    <t>DESCRIPTION</t>
  </si>
  <si>
    <t>QUANTITY</t>
  </si>
  <si>
    <t>UNIT</t>
  </si>
  <si>
    <t>RATE</t>
  </si>
  <si>
    <t xml:space="preserve">  $                   c</t>
  </si>
  <si>
    <t xml:space="preserve">DEMOLITON &amp; RENOVATION </t>
  </si>
  <si>
    <t>A</t>
  </si>
  <si>
    <t xml:space="preserve">Item </t>
  </si>
  <si>
    <t>B</t>
  </si>
  <si>
    <t>C</t>
  </si>
  <si>
    <t>D</t>
  </si>
  <si>
    <t>E</t>
  </si>
  <si>
    <t>F</t>
  </si>
  <si>
    <t>Collection</t>
  </si>
  <si>
    <t>From Page No.</t>
  </si>
  <si>
    <t xml:space="preserve">  $                     c</t>
  </si>
  <si>
    <t>G</t>
  </si>
  <si>
    <t>kg</t>
  </si>
  <si>
    <t>H</t>
  </si>
  <si>
    <t>J</t>
  </si>
  <si>
    <t>m²</t>
  </si>
  <si>
    <t>K</t>
  </si>
  <si>
    <t xml:space="preserve">To General Summary </t>
  </si>
  <si>
    <t>m</t>
  </si>
  <si>
    <t xml:space="preserve">GROUND FLOOR CONT'D </t>
  </si>
  <si>
    <t>nr</t>
  </si>
  <si>
    <t>Page No.</t>
  </si>
  <si>
    <t xml:space="preserve">nr </t>
  </si>
  <si>
    <t>L</t>
  </si>
  <si>
    <t>GENERAL SUMMARY</t>
  </si>
  <si>
    <t>Preliminaries &amp; General Contractors Items</t>
  </si>
  <si>
    <t>`</t>
  </si>
  <si>
    <t xml:space="preserve">Contingency </t>
  </si>
  <si>
    <t>Note:</t>
  </si>
  <si>
    <t>Total "X" $</t>
  </si>
  <si>
    <t>Any sum added to or subtracted from the total "X" will be treated as a percentage on or off the whole of the prices  in the Bills of Quantities (excluding Preliminaries, Prime Cost and Provisional Sums) and the value for any variations will be based on the rates arrived at after being subjected to such percentage adjustment</t>
  </si>
  <si>
    <t xml:space="preserve">Signed as relative to Tender: </t>
  </si>
  <si>
    <t>………………………………………………………</t>
  </si>
  <si>
    <t>For and behalf of:…….……………………………</t>
  </si>
  <si>
    <t>………………………………….……………………</t>
  </si>
  <si>
    <t>Address:……………………………………………</t>
  </si>
  <si>
    <t>Telephone No…………………………….……….</t>
  </si>
  <si>
    <t>TOTAL $</t>
  </si>
  <si>
    <t>GS</t>
  </si>
  <si>
    <t xml:space="preserve">All wooden components  checked and treated for termite infestation , damaged elements such as doors, door jambs, wooden partitions and ceiling boards removed and replaced. </t>
  </si>
  <si>
    <r>
      <t>m</t>
    </r>
    <r>
      <rPr>
        <vertAlign val="superscript"/>
        <sz val="10"/>
        <rFont val="Times New Roman"/>
        <family val="1"/>
      </rPr>
      <t>2</t>
    </r>
  </si>
  <si>
    <r>
      <t>m</t>
    </r>
    <r>
      <rPr>
        <vertAlign val="superscript"/>
        <sz val="10"/>
        <rFont val="Times New Roman"/>
        <family val="1"/>
      </rPr>
      <t>3</t>
    </r>
  </si>
  <si>
    <t>Sides and soffits of lintels</t>
  </si>
  <si>
    <t>Formwork to:</t>
  </si>
  <si>
    <t xml:space="preserve">Labour arrises </t>
  </si>
  <si>
    <t>WINDOWS</t>
  </si>
  <si>
    <t xml:space="preserve">Window size: 1650mm wide x 1200mm high </t>
  </si>
  <si>
    <t>DOORS</t>
  </si>
  <si>
    <t>Prepare and apply (1) prime coat and two (2) finishing coats mixed colour low sheen emulsion paint of Edge Chem line of paints or equivalent to general surfaces of:</t>
  </si>
  <si>
    <t>Security grilles windows made of 6mm thick flat iron surround with 10mm diameter bars fillet welded and left smooth. Overall size 1650mm wide x 1200mm high. (Provisional)</t>
  </si>
  <si>
    <t>Security grilles</t>
  </si>
  <si>
    <t>Sum</t>
  </si>
  <si>
    <t xml:space="preserve">Jambs 50mm x 150mm Door frame plugged and screwed to masonry opening </t>
  </si>
  <si>
    <t xml:space="preserve">12mm x 38mm Door Stops </t>
  </si>
  <si>
    <t>Pair of 100mm butt hinges</t>
  </si>
  <si>
    <t>Item</t>
  </si>
  <si>
    <t xml:space="preserve">Heads 50mm x 150mm </t>
  </si>
  <si>
    <t>\</t>
  </si>
  <si>
    <t>FLOOR FINISHES</t>
  </si>
  <si>
    <t>PAINTING &amp; DECORATION</t>
  </si>
  <si>
    <t xml:space="preserve">PREAMBLE </t>
  </si>
  <si>
    <t>M</t>
  </si>
  <si>
    <t>N</t>
  </si>
  <si>
    <t xml:space="preserve"> </t>
  </si>
  <si>
    <t>WALL AND CEILING  FINISHES</t>
  </si>
  <si>
    <t>STAIRCASE</t>
  </si>
  <si>
    <t>PLUMBING AND SANITARY FIXTURES</t>
  </si>
  <si>
    <t xml:space="preserve">Nr. </t>
  </si>
  <si>
    <t>BQ/1</t>
  </si>
  <si>
    <r>
      <t xml:space="preserve">BQ/2 </t>
    </r>
    <r>
      <rPr>
        <sz val="8"/>
        <rFont val="Times New Roman"/>
        <family val="1"/>
      </rPr>
      <t>(Above)</t>
    </r>
  </si>
  <si>
    <t>High tensile steel bar reinforcement and fixing;</t>
  </si>
  <si>
    <t>Mild steel bar reinforcement :</t>
  </si>
  <si>
    <r>
      <t>Reinforced concrete (1:2:4) 24N/mm</t>
    </r>
    <r>
      <rPr>
        <b/>
        <u/>
        <vertAlign val="superscript"/>
        <sz val="10"/>
        <rFont val="Times New Roman"/>
        <family val="1"/>
      </rPr>
      <t>2</t>
    </r>
    <r>
      <rPr>
        <b/>
        <u/>
        <sz val="10"/>
        <rFont val="Times New Roman"/>
        <family val="1"/>
      </rPr>
      <t xml:space="preserve"> in:</t>
    </r>
  </si>
  <si>
    <t>Mortice lock set and two keys</t>
  </si>
  <si>
    <t>Knot, stop prime and apply two (2) coats oil colour paint to timber surfaces of (Provisional):</t>
  </si>
  <si>
    <t>BQ/15</t>
  </si>
  <si>
    <t>The following in wolmanized pitch pine:</t>
  </si>
  <si>
    <t>All timber elements shall be repalced and maintained in order to sustain the original architecture unless replacement with other material is deemed absolutely necessary.</t>
  </si>
  <si>
    <t>ROOFING</t>
  </si>
  <si>
    <t xml:space="preserve">(All Provisional) </t>
  </si>
  <si>
    <t>m2</t>
  </si>
  <si>
    <t>50mm x 150mm Barge board</t>
  </si>
  <si>
    <t>Timber roof truss to be checked. If trusses are compromised reinforcement details shall be provided by the engineer.</t>
  </si>
  <si>
    <t>PREAMBLE</t>
  </si>
  <si>
    <r>
      <t>Stain Concrete floors as to engineers specifications. (</t>
    </r>
    <r>
      <rPr>
        <i/>
        <sz val="10"/>
        <rFont val="Times New Roman"/>
        <family val="1"/>
      </rPr>
      <t>Computer Lab)</t>
    </r>
  </si>
  <si>
    <r>
      <t>Cleaning surfaces, existing floor slab, abrasive cutting with grinding machine  (to be instructed by Engineer). (</t>
    </r>
    <r>
      <rPr>
        <i/>
        <sz val="10"/>
        <rFont val="Times New Roman"/>
        <family val="1"/>
      </rPr>
      <t>Computer Lab)</t>
    </r>
  </si>
  <si>
    <r>
      <t>Cleaning surfaces, existing floor slab, abrasive cutting with grinding machine  (to be instructed by Engineer). (</t>
    </r>
    <r>
      <rPr>
        <i/>
        <sz val="10"/>
        <rFont val="Times New Roman"/>
        <family val="1"/>
      </rPr>
      <t>Main Hall)</t>
    </r>
  </si>
  <si>
    <r>
      <t>Stain Concrete floors as to engineers specifications. (</t>
    </r>
    <r>
      <rPr>
        <i/>
        <sz val="10"/>
        <rFont val="Times New Roman"/>
        <family val="1"/>
      </rPr>
      <t>Main Hall)</t>
    </r>
  </si>
  <si>
    <r>
      <t xml:space="preserve"> Walls (Provisional) </t>
    </r>
    <r>
      <rPr>
        <i/>
        <sz val="10"/>
        <rFont val="Times New Roman"/>
        <family val="1"/>
      </rPr>
      <t>Main Hall</t>
    </r>
  </si>
  <si>
    <r>
      <t xml:space="preserve"> Walls (Provisional) </t>
    </r>
    <r>
      <rPr>
        <i/>
        <sz val="10"/>
        <rFont val="Times New Roman"/>
        <family val="1"/>
      </rPr>
      <t>Computer Lab</t>
    </r>
  </si>
  <si>
    <t>Fabricate and erect timber roof truss elements constructed of dressed pressure treated wolmanized pitch pine, including knot, stop and priming and apply two coats oil colour paint (hardware components measured separately):</t>
  </si>
  <si>
    <t xml:space="preserve">50mm x 200mm Ridge Board </t>
  </si>
  <si>
    <t>25mm x 250mm Blocking Board</t>
  </si>
  <si>
    <t>150mm x 200mm Beam</t>
  </si>
  <si>
    <t xml:space="preserve">22G galvanized aluminium flashing secured to wall with approved shrinkable cement grout, 400mm wide </t>
  </si>
  <si>
    <t xml:space="preserve">Drywall ceiling,comprising of galvanized steel stud framing with rigid foam insulation from Free Form Factory or equivalent, clad with 12mm thick gypsum board, tape and plaster to joints finished smooth to underside of ceiling </t>
  </si>
  <si>
    <t>Belt beams</t>
  </si>
  <si>
    <r>
      <t xml:space="preserve">Jambs 150mm girth </t>
    </r>
    <r>
      <rPr>
        <i/>
        <sz val="10"/>
        <rFont val="Times New Roman"/>
        <family val="1"/>
      </rPr>
      <t>Main Hall</t>
    </r>
  </si>
  <si>
    <r>
      <t xml:space="preserve">Doors (measured flat both sides) </t>
    </r>
    <r>
      <rPr>
        <i/>
        <sz val="10"/>
        <rFont val="Times New Roman"/>
        <family val="1"/>
      </rPr>
      <t>Computer Lab</t>
    </r>
  </si>
  <si>
    <t>Sides of belt beams</t>
  </si>
  <si>
    <t>Cleaning surfaces of 150mm x 75mm U-beams to accept paint</t>
  </si>
  <si>
    <t>Cleaning surfaces of 150mm x 50mm Z-purlings to accept paint</t>
  </si>
  <si>
    <t xml:space="preserve">ridge covering </t>
  </si>
  <si>
    <t>Demolish all previous unfinished repair works.</t>
  </si>
  <si>
    <t>Stiffeners</t>
  </si>
  <si>
    <t>16 mm diameter bars general stiffeners</t>
  </si>
  <si>
    <t xml:space="preserve">16 mm diameter bars general lintels </t>
  </si>
  <si>
    <t>16 mm diameter bars general belt beam</t>
  </si>
  <si>
    <t>12 mm diameter bars general  belt beams</t>
  </si>
  <si>
    <t>10mm diameter bars, links (186nr) belt beam</t>
  </si>
  <si>
    <t xml:space="preserve">10mm diameter bars, links (580nr) stiffeners </t>
  </si>
  <si>
    <t>10mm diameter bars, links (81nr) lintels</t>
  </si>
  <si>
    <t>Sides of stiffeners</t>
  </si>
  <si>
    <t>12mm Thick cement and sand (1:3) rendering in two coats to reinforced concrete wall (Provisional)</t>
  </si>
  <si>
    <t>Jambs and reveals 150mm wide (Provisional)</t>
  </si>
  <si>
    <t xml:space="preserve">Demolishing parts of structure columns and beams, cart away and dispose of debris and make good all trades.                                                                                          </t>
  </si>
  <si>
    <t xml:space="preserve">Demolishing parts of structure walls to accept new 400mm long stiffeners (29nr), cart away and dispose of debris and make good all trades.                                                                                          </t>
  </si>
  <si>
    <t xml:space="preserve">Demolishing parts of structure timber roof frame and corrugated metal sheeting covering to facilitate roof, cart away and dispose of debris  and make good all trades.                                                                                          </t>
  </si>
  <si>
    <t>Fill building separtion with Dap 18021 Concrete and Mortar Watertight Filler and Sealant or equivalent and concrete, making alll trades good</t>
  </si>
  <si>
    <r>
      <t>Double lock 38mm standing seam roof covering coil coated steel, smooth, galvanized secured to roof battens (</t>
    </r>
    <r>
      <rPr>
        <i/>
        <sz val="10"/>
        <rFont val="Times New Roman"/>
        <family val="1"/>
      </rPr>
      <t>Main Hall</t>
    </r>
    <r>
      <rPr>
        <sz val="10"/>
        <rFont val="Times New Roman"/>
        <family val="1"/>
      </rPr>
      <t xml:space="preserve">) </t>
    </r>
    <r>
      <rPr>
        <i/>
        <sz val="10"/>
        <rFont val="Times New Roman"/>
        <family val="1"/>
      </rPr>
      <t xml:space="preserve"> </t>
    </r>
  </si>
  <si>
    <r>
      <t>Double lock 38mm standing seam roof covering coil coated steel, smooth, galvanized secured to purlins. (</t>
    </r>
    <r>
      <rPr>
        <i/>
        <sz val="10"/>
        <rFont val="Times New Roman"/>
        <family val="1"/>
      </rPr>
      <t>Computer Lab</t>
    </r>
    <r>
      <rPr>
        <sz val="10"/>
        <rFont val="Times New Roman"/>
        <family val="1"/>
      </rPr>
      <t xml:space="preserve">) </t>
    </r>
    <r>
      <rPr>
        <i/>
        <sz val="10"/>
        <rFont val="Times New Roman"/>
        <family val="1"/>
      </rPr>
      <t xml:space="preserve"> </t>
    </r>
  </si>
  <si>
    <t>6 mm Thick perspex plugged and screwed to masonry opening including caulking all round with an approved caulking compound.</t>
  </si>
  <si>
    <t>50mm x 150mm Jambs</t>
  </si>
  <si>
    <r>
      <t xml:space="preserve">Ceilings </t>
    </r>
    <r>
      <rPr>
        <i/>
        <sz val="10"/>
        <rFont val="Times New Roman"/>
        <family val="1"/>
      </rPr>
      <t>Computer Lab</t>
    </r>
  </si>
  <si>
    <r>
      <t xml:space="preserve">Include a Provisional Sum of </t>
    </r>
    <r>
      <rPr>
        <b/>
        <sz val="10"/>
        <rFont val="Times New Roman"/>
        <family val="1"/>
      </rPr>
      <t>$60,000.00</t>
    </r>
    <r>
      <rPr>
        <sz val="10"/>
        <rFont val="Times New Roman"/>
        <family val="1"/>
      </rPr>
      <t xml:space="preserve"> for the rendering of 2 steps </t>
    </r>
  </si>
  <si>
    <r>
      <t xml:space="preserve">Include a Provisional Sum of </t>
    </r>
    <r>
      <rPr>
        <b/>
        <sz val="10"/>
        <rFont val="Times New Roman"/>
        <family val="1"/>
      </rPr>
      <t>$350,000.00</t>
    </r>
    <r>
      <rPr>
        <sz val="10"/>
        <rFont val="Times New Roman"/>
        <family val="1"/>
      </rPr>
      <t xml:space="preserve"> for additional roofing works</t>
    </r>
  </si>
  <si>
    <r>
      <t xml:space="preserve">Removal and disposal of corrugated roof coverings and componets  to allow for works on roof framing members </t>
    </r>
    <r>
      <rPr>
        <i/>
        <sz val="10"/>
        <rFont val="Times New Roman"/>
        <family val="1"/>
      </rPr>
      <t xml:space="preserve">Computer Lab </t>
    </r>
  </si>
  <si>
    <t>Hack off rendering to columns,  clean columns  and treat with Sika FerroGuard 903 or equvalennt and SikaTop Armatec  -110Epocem or equivalent to respective columns. Render to nominal size of 150mm x 300mm.</t>
  </si>
  <si>
    <t>40mm Thick v joint metal door painted white, side hung with mild steel butt hinges (measured separately):</t>
  </si>
  <si>
    <t>STAIRCASES</t>
  </si>
  <si>
    <t>Lintels</t>
  </si>
  <si>
    <r>
      <t xml:space="preserve">Include a provisional sum of </t>
    </r>
    <r>
      <rPr>
        <b/>
        <sz val="10"/>
        <rFont val="Times New Roman"/>
        <family val="1"/>
      </rPr>
      <t>$100,000.00</t>
    </r>
    <r>
      <rPr>
        <sz val="10"/>
        <rFont val="Times New Roman"/>
        <family val="1"/>
      </rPr>
      <t xml:space="preserve"> for additional works.</t>
    </r>
  </si>
  <si>
    <t>Prepare and apply (1) prime coat and two (2) finishing coats  black flat paint of Edge Chem line of paints or equivalent to general surfaces of:</t>
  </si>
  <si>
    <t>13mm T1-11 plyboard affiexed to rafters with appropriate screws.</t>
  </si>
  <si>
    <t>100mm x 150mm Joists</t>
  </si>
  <si>
    <t>50mm x 150mm Rafters</t>
  </si>
  <si>
    <t>50mm x 150mm Wall Plate</t>
  </si>
  <si>
    <t>25mm x 200mm Fascia Board</t>
  </si>
  <si>
    <t>50mm x 50mm Batten Board  (Provisional)</t>
  </si>
  <si>
    <t>Storm guard roof leak barrier or equivalent waterprrofing membrane</t>
  </si>
  <si>
    <t>Simpson strong ties hurricane straps or equivalent to rafter and joist , and wall to rafter to joist connection</t>
  </si>
  <si>
    <t>EXTERNAL WORKS</t>
  </si>
  <si>
    <t>PAVINGS</t>
  </si>
  <si>
    <t xml:space="preserve">Pavements, constructed from 600mm x 600mm conctere pavers , to falls and crossfalls, in sand bedding around new and existing structures. </t>
  </si>
  <si>
    <t xml:space="preserve">SECURITY GRILLAGE </t>
  </si>
  <si>
    <t>Grille for breeze way made of 50mm wide x 6mm thick flat stock mild steel bar in 150mm x 150mm grid pattern, with intergrated doors, primed with two (2) coats flat black paint of the Edge Chem line of paints or equivalent.</t>
  </si>
  <si>
    <t>SUMMARY</t>
  </si>
  <si>
    <t>To General Summary : GS</t>
  </si>
  <si>
    <t>Oval shaped glazed lavatory basin complete with chromium mixer, commercial faucet with sensors, pop up waste, overflow, pair of flex pipes, traps etc. (Ex-Supplier $14,000.00 each)</t>
  </si>
  <si>
    <t>Low level water closet suite complete with cistern, seat an cover, wax gasket, flex pipe, waste etc. (Ex-Supplier $35,000each)</t>
  </si>
  <si>
    <t xml:space="preserve">Bathroom accessories, toilet paper holders, </t>
  </si>
  <si>
    <t xml:space="preserve">Bathroom accessories, dispensers, for foaming hand soap and hand sanitizer </t>
  </si>
  <si>
    <t>Bathroom accessories, dispensers,  papaertowel</t>
  </si>
  <si>
    <t>Nr.</t>
  </si>
  <si>
    <t>Supply and install the following sanitary accessories:</t>
  </si>
  <si>
    <t>Supply and install 900mm x 900mm shower enclosure complete with mixer valve, shower arm and rose, toe tester, traps, waste and overflow etc.</t>
  </si>
  <si>
    <t>6mm Thick mirror with polished edges four (4) times holed, plugged and screwed with 4 Dome head screws to and including 16mm thick marine ply backing board, all screwed to walls</t>
  </si>
  <si>
    <t xml:space="preserve">2000mm wide x 600mm high </t>
  </si>
  <si>
    <t xml:space="preserve">1500mm wide x 600mm high </t>
  </si>
  <si>
    <t xml:space="preserve">1000mm wide x 850mm high </t>
  </si>
  <si>
    <t xml:space="preserve">Urinals, with rear spud in white,  complete with wax gasket, flex pipe, waste etc. </t>
  </si>
  <si>
    <t>Supply and install sanitary appliances "American Standard" or other approved commercial grade all white. The prices are to include for assembling and jointing all component parts and connecting to water supply and waste water pipe works, left clean and in perfect working conditions:</t>
  </si>
  <si>
    <t>WALLING</t>
  </si>
  <si>
    <t>Blockwalling:</t>
  </si>
  <si>
    <t>100mm Thick pre-cast concrete blockwall laid and jointed in cement and sand (1:3) mortar, all cavities filled with (1:2:4) 24.1 N/mm2 concrete and built around mild steel reinforcement doweled in slab</t>
  </si>
  <si>
    <t xml:space="preserve">50mm Thick aluminium doors and frames fitted with  pull handles and anodized aluminium door closers, hinges, etc.; </t>
  </si>
  <si>
    <t>No.</t>
  </si>
  <si>
    <t xml:space="preserve">Door size: 965mm wide x 2100mm high </t>
  </si>
  <si>
    <t xml:space="preserve">Double door size: 1624mm wide x 2100mm high;  with 6mm thick tempered glass panel, push/pull plates and kick plates </t>
  </si>
  <si>
    <t xml:space="preserve">50mm Thick UPVC doors and frames fitted with  pull handles and anodized aluminium door closers, hinges, etc.; </t>
  </si>
  <si>
    <t xml:space="preserve">Door size: 1480mm wide x 2134mm high </t>
  </si>
  <si>
    <t>Supply and install UPVC window; window comprising of 8mm thick clear impact resistant glass panels beaded in UPVC framing stained irish oak plugged and screwed to masonry opening including caulking all round with an approved caulking compound.</t>
  </si>
  <si>
    <t>HEATING, VENTILATION AND AIR CONDITIONING</t>
  </si>
  <si>
    <t>ENGINEERING SERVICES</t>
  </si>
  <si>
    <t xml:space="preserve">PLUMBING SERVICES </t>
  </si>
  <si>
    <t>ELECTRICAL INSTALLATIONS</t>
  </si>
  <si>
    <r>
      <t xml:space="preserve">Include the Provisional Sum  of </t>
    </r>
    <r>
      <rPr>
        <b/>
        <u/>
        <sz val="10"/>
        <rFont val="Times New Roman"/>
        <family val="1"/>
      </rPr>
      <t>$2,500,000</t>
    </r>
    <r>
      <rPr>
        <sz val="10"/>
        <rFont val="Times New Roman"/>
        <family val="1"/>
      </rPr>
      <t xml:space="preserve"> for Evaluating and Upgrading existing Plumbing systems ( Water supply and Sewerage) </t>
    </r>
  </si>
  <si>
    <t xml:space="preserve">Carefully remove windows and store for reinstallation or disposal and dispose of timber jamb, cart away and dispose of debris  and make good all trades.                                                                                          </t>
  </si>
  <si>
    <t xml:space="preserve">Remove doorss andtimber jamb, cart away and dispose of debris  and make good all trades.                                                                                          </t>
  </si>
  <si>
    <r>
      <t xml:space="preserve">Include a provisional sum of </t>
    </r>
    <r>
      <rPr>
        <b/>
        <sz val="10"/>
        <rFont val="Times New Roman"/>
        <family val="1"/>
      </rPr>
      <t>$500,000.00</t>
    </r>
    <r>
      <rPr>
        <sz val="10"/>
        <rFont val="Times New Roman"/>
        <family val="1"/>
      </rPr>
      <t xml:space="preserve"> for additional works.</t>
    </r>
  </si>
  <si>
    <r>
      <t xml:space="preserve">BQ/5 </t>
    </r>
    <r>
      <rPr>
        <sz val="8"/>
        <rFont val="Times New Roman"/>
        <family val="1"/>
      </rPr>
      <t>(Above)</t>
    </r>
  </si>
  <si>
    <t>BQ/4</t>
  </si>
  <si>
    <t>PROVISIONAL ITEMS</t>
  </si>
  <si>
    <t>LANDSCAPING</t>
  </si>
  <si>
    <t>Nr</t>
  </si>
  <si>
    <t>700mm x 1575mm 6mm Perspex installed to walls to receive murals, with 4 specialized hooks</t>
  </si>
  <si>
    <t>MURALS</t>
  </si>
  <si>
    <r>
      <t xml:space="preserve">Include a Provisional Sum of </t>
    </r>
    <r>
      <rPr>
        <b/>
        <sz val="10"/>
        <rFont val="Times New Roman"/>
        <family val="1"/>
      </rPr>
      <t>$550,000.00</t>
    </r>
    <r>
      <rPr>
        <sz val="10"/>
        <rFont val="Times New Roman"/>
        <family val="1"/>
      </rPr>
      <t xml:space="preserve"> for the  general landscaping of property, inclusive of planters and plants.</t>
    </r>
  </si>
  <si>
    <t xml:space="preserve">Precast Concrete  Patterned Bench and Table Set </t>
  </si>
  <si>
    <t xml:space="preserve">Precast Concrete  Patterned Bench with backrest 1500mm long </t>
  </si>
  <si>
    <t>BUILDING WORKS</t>
  </si>
  <si>
    <t>Building Works</t>
  </si>
  <si>
    <t>Engineering Services</t>
  </si>
  <si>
    <t>External Works</t>
  </si>
  <si>
    <t>Provisional Items</t>
  </si>
  <si>
    <t>BQ/24</t>
  </si>
  <si>
    <t>BQ/26</t>
  </si>
  <si>
    <r>
      <t xml:space="preserve">Include a Provisional Sum of </t>
    </r>
    <r>
      <rPr>
        <b/>
        <sz val="10"/>
        <rFont val="Times New Roman"/>
        <family val="1"/>
      </rPr>
      <t>$500,000.00</t>
    </r>
    <r>
      <rPr>
        <sz val="10"/>
        <rFont val="Times New Roman"/>
        <family val="1"/>
      </rPr>
      <t xml:space="preserve"> piano restoration </t>
    </r>
  </si>
  <si>
    <r>
      <t xml:space="preserve">Include the Provisional Sum of </t>
    </r>
    <r>
      <rPr>
        <b/>
        <u/>
        <sz val="10"/>
        <rFont val="Times New Roman"/>
        <family val="1"/>
      </rPr>
      <t>$3,500,000.00</t>
    </r>
    <r>
      <rPr>
        <sz val="10"/>
        <rFont val="Times New Roman"/>
        <family val="1"/>
      </rPr>
      <t xml:space="preserve"> for Electrical Installations and Lightning Protection</t>
    </r>
  </si>
  <si>
    <t>P</t>
  </si>
  <si>
    <t xml:space="preserve">Doors (measured flat both sides) </t>
  </si>
  <si>
    <r>
      <t xml:space="preserve">Include a Provisional Sum of </t>
    </r>
    <r>
      <rPr>
        <b/>
        <sz val="10"/>
        <rFont val="Times New Roman"/>
        <family val="1"/>
      </rPr>
      <t>$2,500,000.00</t>
    </r>
    <r>
      <rPr>
        <sz val="10"/>
        <rFont val="Times New Roman"/>
        <family val="1"/>
      </rPr>
      <t xml:space="preserve"> for soundproofing of Recording studio and Radio station.</t>
    </r>
  </si>
  <si>
    <r>
      <t xml:space="preserve">Include a Provisional Sum of </t>
    </r>
    <r>
      <rPr>
        <b/>
        <sz val="10"/>
        <rFont val="Times New Roman"/>
        <family val="1"/>
      </rPr>
      <t>$1,500,000.00</t>
    </r>
    <r>
      <rPr>
        <sz val="10"/>
        <rFont val="Times New Roman"/>
        <family val="1"/>
      </rPr>
      <t xml:space="preserve"> for Main Hall Truss System replacement.</t>
    </r>
  </si>
  <si>
    <t>Supply and install  Split unit inverter air conditioning system, 2 remote controllers one being wall mounted,left in working condition and all trades made good:</t>
  </si>
  <si>
    <t>36,000 BTU unit</t>
  </si>
  <si>
    <t>24,000 BTU units</t>
  </si>
  <si>
    <t>Road base course, levels reduced by scarifying to create appropriate surface to lay marl, comprising 150mm (finished) thickness of approved marl all thoroughly compacted to falls and cambers with a 12 ton roller and finished to receive asphaltic surface dressing ( PROVISIONAL)</t>
  </si>
  <si>
    <t xml:space="preserve">38 mm Thick asphaltic concrete road surfacing (Barber-Greene) as described laid and rolled to falls and camber as approved by the Engineer and including M.C.O. tack coating to base course (all in accordance with specifications) (PROVISIONAL) </t>
  </si>
  <si>
    <t>Tiling;</t>
  </si>
  <si>
    <t xml:space="preserve">Supply and install  200mm x 200mm Ceramic wall tiles laid in thinset mortar and grouted with matching colour grout and left clean after application (ex-supplier P.C. Sum $3,200.00/ m2) Provisional </t>
  </si>
  <si>
    <t>Supply and install French patten travertine tiles 610mm x 1220 mm laid in thinset mortar and grouted with matching colour grout and left clean after application (ex-supplier P.C. Sum $8,200.00/ m2)</t>
  </si>
  <si>
    <t>BQ/19</t>
  </si>
  <si>
    <t>P/2</t>
  </si>
  <si>
    <t>to Boys Town Community Centre</t>
  </si>
  <si>
    <t>6 Collie Smith Drive</t>
  </si>
  <si>
    <t>Kingston 12, St. Andrew</t>
  </si>
  <si>
    <t>PRELIMINARIES</t>
  </si>
  <si>
    <t>Unpriced items in this section shall be deemed to be included elsewhere in the Bills of Quantities</t>
  </si>
  <si>
    <t>SITE LOCATION:</t>
  </si>
  <si>
    <t>DESCRIPTION OF THE WORKS:</t>
  </si>
  <si>
    <t>PRELIMINARY ITEMS:</t>
  </si>
  <si>
    <t>i</t>
  </si>
  <si>
    <t>Examine Drawings and Site Visit</t>
  </si>
  <si>
    <t>ii</t>
  </si>
  <si>
    <t>Time and Progress Chart for Completion of the Works</t>
  </si>
  <si>
    <t>iii</t>
  </si>
  <si>
    <t>Enclosure of the Site and General Protection</t>
  </si>
  <si>
    <t>iv</t>
  </si>
  <si>
    <t>Watching and Lighting</t>
  </si>
  <si>
    <t>v</t>
  </si>
  <si>
    <t>Plant, Scaffolding, etc. for the Works</t>
  </si>
  <si>
    <t>vi</t>
  </si>
  <si>
    <t>Fringe Benefits, National Insurance etc.</t>
  </si>
  <si>
    <t>To Collection:  P/2   $</t>
  </si>
  <si>
    <t>P/1</t>
  </si>
  <si>
    <t>PRELIMINARY ITEMS Cont'd:</t>
  </si>
  <si>
    <t>vii</t>
  </si>
  <si>
    <t>Sanitary Accommodation</t>
  </si>
  <si>
    <t>viii</t>
  </si>
  <si>
    <t>Safety and Welfare Measures</t>
  </si>
  <si>
    <t>ix</t>
  </si>
  <si>
    <t>Water for the Works</t>
  </si>
  <si>
    <t>x</t>
  </si>
  <si>
    <t>Light and Power</t>
  </si>
  <si>
    <t>xi</t>
  </si>
  <si>
    <t>Telephone and Communication</t>
  </si>
  <si>
    <t>xii</t>
  </si>
  <si>
    <t>Site Meetings</t>
  </si>
  <si>
    <t>xiii</t>
  </si>
  <si>
    <t>Cover and Protection</t>
  </si>
  <si>
    <t>xiv</t>
  </si>
  <si>
    <t>Remove Rubbish and Debris</t>
  </si>
  <si>
    <t>xv</t>
  </si>
  <si>
    <t>Levels and Setting Out of the Works</t>
  </si>
  <si>
    <t>xvi</t>
  </si>
  <si>
    <t>Contractor's Supervision</t>
  </si>
  <si>
    <t>xvii</t>
  </si>
  <si>
    <t>Access to Site</t>
  </si>
  <si>
    <t>xviii</t>
  </si>
  <si>
    <t>Security</t>
  </si>
  <si>
    <t>ixx</t>
  </si>
  <si>
    <t>Insurances against Injury to Persons and Property</t>
  </si>
  <si>
    <t>xx</t>
  </si>
  <si>
    <t>Insurance of Works</t>
  </si>
  <si>
    <t>xxi</t>
  </si>
  <si>
    <t>Performance Bond</t>
  </si>
  <si>
    <t>xxii</t>
  </si>
  <si>
    <t>Mobilization Bond</t>
  </si>
  <si>
    <t xml:space="preserve">    To Collection    $</t>
  </si>
  <si>
    <t>From page No.</t>
  </si>
  <si>
    <t>P/2 (above)</t>
  </si>
  <si>
    <t>To: GS   $</t>
  </si>
  <si>
    <t>The site of the works is located at 6 Collie Smith Drive, Kingston 12, St. Andrew.</t>
  </si>
  <si>
    <t>The works comprise the proposed renovation and alteration to two (2) buildings, namely the Main Hall and Computer Lab, upgrading of the Engineering Services to include Electrical, Air conditioning and Solar System and Piano restoration .  Also minor Landscaping works.</t>
  </si>
  <si>
    <t xml:space="preserve">PROPOSED RENOVATION &amp; ADDITION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</si>
</sst>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_(* \(#,##0.00\);_(* &quot;-&quot;??_);_(@_)"/>
    <numFmt numFmtId="164" formatCode="#,##0.0"/>
    <numFmt numFmtId="165" formatCode="_-* #,##0_-;\-* #,##0_-;_-* &quot;-&quot;??_-;_-@_-"/>
    <numFmt numFmtId="166" formatCode="&quot;To Summary: BQ/&quot;0"/>
    <numFmt numFmtId="167" formatCode="&quot;BQ/&quot;0"/>
    <numFmt numFmtId="168" formatCode="_(* #,##0_);_(* \(#,##0\);_(* &quot;-&quot;??_);_(@_)"/>
    <numFmt numFmtId="169" formatCode="0.0"/>
    <numFmt numFmtId="170" formatCode="&quot;To Collection: BQ/&quot;0"/>
    <numFmt numFmtId="171" formatCode="0.000"/>
    <numFmt numFmtId="172" formatCode="_-* #,##0.00_-;\-* #,##0.00_-;_-* &quot;-&quot;??_-;_-@_-"/>
    <numFmt numFmtId="173" formatCode="0.0%"/>
  </numFmts>
  <fonts count="21">
    <font>
      <sz val="10"/>
      <name val="Arial"/>
      <charset val="134"/>
    </font>
    <font>
      <sz val="10"/>
      <name val="Times New Roman"/>
      <family val="1"/>
    </font>
    <font>
      <b/>
      <sz val="10"/>
      <name val="Times New Roman"/>
      <family val="1"/>
    </font>
    <font>
      <b/>
      <u/>
      <sz val="9"/>
      <name val="Times New Roman"/>
      <family val="1"/>
    </font>
    <font>
      <b/>
      <u/>
      <sz val="10"/>
      <name val="Times New Roman"/>
      <family val="1"/>
    </font>
    <font>
      <sz val="9.5"/>
      <name val="Times New Roman"/>
      <family val="1"/>
    </font>
    <font>
      <b/>
      <sz val="9.5"/>
      <name val="Times New Roman"/>
      <family val="1"/>
    </font>
    <font>
      <u/>
      <sz val="10"/>
      <name val="Times New Roman"/>
      <family val="1"/>
    </font>
    <font>
      <i/>
      <u/>
      <sz val="10"/>
      <name val="Times New Roman"/>
      <family val="1"/>
    </font>
    <font>
      <sz val="10"/>
      <name val="Arial"/>
      <family val="2"/>
    </font>
    <font>
      <i/>
      <sz val="10"/>
      <name val="Times New Roman"/>
      <family val="1"/>
    </font>
    <font>
      <b/>
      <i/>
      <u/>
      <sz val="10"/>
      <name val="Times New Roman"/>
      <family val="1"/>
    </font>
    <font>
      <sz val="10"/>
      <color rgb="FF000000"/>
      <name val="Times New Roman"/>
      <family val="1"/>
    </font>
    <font>
      <sz val="10"/>
      <color rgb="FFFF0000"/>
      <name val="Times New Roman"/>
      <family val="1"/>
    </font>
    <font>
      <b/>
      <i/>
      <sz val="10"/>
      <name val="Times New Roman"/>
      <family val="1"/>
    </font>
    <font>
      <b/>
      <sz val="10"/>
      <color rgb="FFFF0000"/>
      <name val="Times New Roman"/>
      <family val="1"/>
    </font>
    <font>
      <vertAlign val="superscript"/>
      <sz val="10"/>
      <name val="Times New Roman"/>
      <family val="1"/>
    </font>
    <font>
      <sz val="8"/>
      <name val="Times New Roman"/>
      <family val="1"/>
    </font>
    <font>
      <b/>
      <u/>
      <sz val="10"/>
      <name val="Arial"/>
      <family val="2"/>
    </font>
    <font>
      <b/>
      <u/>
      <vertAlign val="superscript"/>
      <sz val="10"/>
      <name val="Times New Roman"/>
      <family val="1"/>
    </font>
    <font>
      <b/>
      <sz val="10"/>
      <name val="Arial"/>
      <family val="2"/>
    </font>
  </fonts>
  <fills count="2">
    <fill>
      <patternFill patternType="none"/>
    </fill>
    <fill>
      <patternFill patternType="gray125"/>
    </fill>
  </fills>
  <borders count="40">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double">
        <color auto="1"/>
      </left>
      <right/>
      <top style="thin">
        <color auto="1"/>
      </top>
      <bottom/>
      <diagonal/>
    </border>
    <border>
      <left style="double">
        <color auto="1"/>
      </left>
      <right style="thin">
        <color auto="1"/>
      </right>
      <top style="thin">
        <color auto="1"/>
      </top>
      <bottom/>
      <diagonal/>
    </border>
    <border>
      <left style="thin">
        <color auto="1"/>
      </left>
      <right style="double">
        <color auto="1"/>
      </right>
      <top style="thin">
        <color auto="1"/>
      </top>
      <bottom/>
      <diagonal/>
    </border>
    <border>
      <left/>
      <right style="thin">
        <color auto="1"/>
      </right>
      <top/>
      <bottom/>
      <diagonal/>
    </border>
    <border>
      <left style="double">
        <color auto="1"/>
      </left>
      <right style="double">
        <color auto="1"/>
      </right>
      <top/>
      <bottom/>
      <diagonal/>
    </border>
    <border>
      <left style="double">
        <color auto="1"/>
      </left>
      <right style="thin">
        <color auto="1"/>
      </right>
      <top/>
      <bottom/>
      <diagonal/>
    </border>
    <border>
      <left style="thin">
        <color auto="1"/>
      </left>
      <right style="double">
        <color auto="1"/>
      </right>
      <top/>
      <bottom/>
      <diagonal/>
    </border>
    <border>
      <left style="thin">
        <color auto="1"/>
      </left>
      <right style="thin">
        <color auto="1"/>
      </right>
      <top/>
      <bottom style="double">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double">
        <color auto="1"/>
      </left>
      <right/>
      <top/>
      <bottom/>
      <diagonal/>
    </border>
    <border>
      <left style="double">
        <color auto="1"/>
      </left>
      <right style="double">
        <color indexed="64"/>
      </right>
      <top/>
      <bottom style="thin">
        <color auto="1"/>
      </bottom>
      <diagonal/>
    </border>
    <border>
      <left style="double">
        <color auto="1"/>
      </left>
      <right style="double">
        <color indexed="64"/>
      </right>
      <top style="thin">
        <color auto="1"/>
      </top>
      <bottom/>
      <diagonal/>
    </border>
    <border>
      <left/>
      <right style="double">
        <color auto="1"/>
      </right>
      <top/>
      <bottom/>
      <diagonal/>
    </border>
    <border>
      <left/>
      <right/>
      <top/>
      <bottom style="thin">
        <color theme="1"/>
      </bottom>
      <diagonal/>
    </border>
    <border>
      <left style="double">
        <color auto="1"/>
      </left>
      <right style="thin">
        <color auto="1"/>
      </right>
      <top/>
      <bottom style="thin">
        <color theme="1"/>
      </bottom>
      <diagonal/>
    </border>
    <border>
      <left style="double">
        <color auto="1"/>
      </left>
      <right style="thin">
        <color auto="1"/>
      </right>
      <top style="thin">
        <color theme="1"/>
      </top>
      <bottom style="double">
        <color theme="1"/>
      </bottom>
      <diagonal/>
    </border>
    <border>
      <left style="thin">
        <color indexed="8"/>
      </left>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8"/>
      </right>
      <top/>
      <bottom/>
      <diagonal/>
    </border>
    <border>
      <left/>
      <right style="thin">
        <color indexed="64"/>
      </right>
      <top/>
      <bottom/>
      <diagonal/>
    </border>
    <border>
      <left style="thin">
        <color indexed="64"/>
      </left>
      <right/>
      <top/>
      <bottom/>
      <diagonal/>
    </border>
    <border>
      <left/>
      <right style="double">
        <color indexed="64"/>
      </right>
      <top style="thin">
        <color auto="1"/>
      </top>
      <bottom/>
      <diagonal/>
    </border>
    <border>
      <left style="thin">
        <color indexed="8"/>
      </left>
      <right style="double">
        <color indexed="64"/>
      </right>
      <top/>
      <bottom/>
      <diagonal/>
    </border>
    <border>
      <left style="double">
        <color indexed="64"/>
      </left>
      <right/>
      <top/>
      <bottom style="double">
        <color indexed="64"/>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double">
        <color auto="1"/>
      </left>
      <right style="thin">
        <color auto="1"/>
      </right>
      <top/>
      <bottom style="thin">
        <color indexed="64"/>
      </bottom>
      <diagonal/>
    </border>
    <border>
      <left style="double">
        <color indexed="64"/>
      </left>
      <right style="thin">
        <color indexed="64"/>
      </right>
      <top/>
      <bottom style="double">
        <color indexed="64"/>
      </bottom>
      <diagonal/>
    </border>
  </borders>
  <cellStyleXfs count="9">
    <xf numFmtId="0" fontId="0"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cellStyleXfs>
  <cellXfs count="592">
    <xf numFmtId="0" fontId="0" fillId="0" borderId="0" xfId="0"/>
    <xf numFmtId="0" fontId="1" fillId="0" borderId="0" xfId="0" applyFont="1" applyAlignment="1">
      <alignment horizontal="center"/>
    </xf>
    <xf numFmtId="0" fontId="1" fillId="0" borderId="0" xfId="0" applyFont="1"/>
    <xf numFmtId="0" fontId="1" fillId="0" borderId="0" xfId="0" applyFont="1" applyAlignment="1">
      <alignment horizontal="left"/>
    </xf>
    <xf numFmtId="43" fontId="1" fillId="0" borderId="0" xfId="5" applyFont="1"/>
    <xf numFmtId="0" fontId="1" fillId="0" borderId="1" xfId="0" applyFont="1" applyBorder="1" applyAlignment="1">
      <alignment horizontal="center"/>
    </xf>
    <xf numFmtId="0" fontId="1" fillId="0" borderId="1" xfId="0" applyFont="1" applyBorder="1"/>
    <xf numFmtId="0" fontId="1" fillId="0" borderId="1" xfId="0" applyFont="1" applyBorder="1" applyAlignment="1">
      <alignment horizontal="left"/>
    </xf>
    <xf numFmtId="43" fontId="1" fillId="0" borderId="1" xfId="5" applyFont="1" applyBorder="1"/>
    <xf numFmtId="0" fontId="2" fillId="0" borderId="2" xfId="0" applyFont="1" applyBorder="1" applyAlignment="1">
      <alignment horizontal="center"/>
    </xf>
    <xf numFmtId="0" fontId="2" fillId="0" borderId="2" xfId="0" applyFont="1" applyBorder="1" applyAlignment="1">
      <alignment horizontal="left"/>
    </xf>
    <xf numFmtId="43" fontId="2" fillId="0" borderId="2" xfId="5" applyFont="1" applyBorder="1" applyAlignment="1">
      <alignment horizontal="center"/>
    </xf>
    <xf numFmtId="0" fontId="1" fillId="0" borderId="0" xfId="0" applyFont="1" applyBorder="1"/>
    <xf numFmtId="0" fontId="1" fillId="0" borderId="3" xfId="0" applyFont="1" applyBorder="1" applyAlignment="1">
      <alignment horizontal="center"/>
    </xf>
    <xf numFmtId="0" fontId="1" fillId="0" borderId="3" xfId="0" applyFont="1" applyBorder="1"/>
    <xf numFmtId="0" fontId="1" fillId="0" borderId="3" xfId="0" applyFont="1" applyBorder="1" applyAlignment="1">
      <alignment horizontal="left"/>
    </xf>
    <xf numFmtId="43" fontId="1" fillId="0" borderId="3" xfId="5" applyFont="1" applyBorder="1"/>
    <xf numFmtId="0" fontId="1" fillId="0" borderId="4" xfId="0" applyFont="1" applyBorder="1" applyAlignment="1">
      <alignment horizontal="center"/>
    </xf>
    <xf numFmtId="0" fontId="1" fillId="0" borderId="5" xfId="0" applyFont="1" applyBorder="1"/>
    <xf numFmtId="0" fontId="1" fillId="0" borderId="6" xfId="0" applyFont="1" applyBorder="1"/>
    <xf numFmtId="0" fontId="1" fillId="0" borderId="7" xfId="0" applyFont="1" applyBorder="1" applyAlignment="1">
      <alignment horizontal="left"/>
    </xf>
    <xf numFmtId="0" fontId="3" fillId="0" borderId="9" xfId="2" applyFont="1" applyFill="1" applyBorder="1" applyAlignment="1">
      <alignment horizontal="center"/>
    </xf>
    <xf numFmtId="0" fontId="2" fillId="0" borderId="10" xfId="0" applyFont="1" applyBorder="1"/>
    <xf numFmtId="0" fontId="2" fillId="0" borderId="11" xfId="0" applyFont="1" applyBorder="1" applyAlignment="1">
      <alignment horizontal="left"/>
    </xf>
    <xf numFmtId="0" fontId="1" fillId="0" borderId="2" xfId="0" applyFont="1" applyBorder="1" applyProtection="1">
      <protection hidden="1"/>
    </xf>
    <xf numFmtId="0" fontId="1" fillId="0" borderId="4" xfId="0" applyFont="1" applyBorder="1" applyAlignment="1" applyProtection="1">
      <alignment horizontal="left"/>
      <protection locked="0" hidden="1"/>
    </xf>
    <xf numFmtId="0" fontId="4" fillId="0" borderId="9" xfId="2" applyFont="1" applyFill="1" applyBorder="1" applyAlignment="1">
      <alignment horizontal="center"/>
    </xf>
    <xf numFmtId="0" fontId="4" fillId="0" borderId="9" xfId="0" applyFont="1" applyBorder="1" applyAlignment="1" applyProtection="1">
      <alignment horizontal="center"/>
      <protection hidden="1"/>
    </xf>
    <xf numFmtId="0" fontId="4" fillId="0" borderId="10" xfId="0" applyFont="1" applyBorder="1"/>
    <xf numFmtId="2" fontId="1" fillId="0" borderId="4" xfId="0" applyNumberFormat="1" applyFont="1" applyBorder="1" applyAlignment="1" applyProtection="1">
      <alignment horizontal="left"/>
      <protection locked="0" hidden="1"/>
    </xf>
    <xf numFmtId="0" fontId="1" fillId="0" borderId="9" xfId="0" applyFont="1" applyBorder="1" applyAlignment="1" applyProtection="1">
      <alignment wrapText="1"/>
      <protection hidden="1"/>
    </xf>
    <xf numFmtId="0" fontId="1" fillId="0" borderId="8" xfId="0" applyFont="1" applyBorder="1" applyProtection="1">
      <protection hidden="1"/>
    </xf>
    <xf numFmtId="43" fontId="1" fillId="0" borderId="4" xfId="5" applyFont="1" applyBorder="1" applyAlignment="1" applyProtection="1">
      <alignment horizontal="left"/>
      <protection locked="0" hidden="1"/>
    </xf>
    <xf numFmtId="0" fontId="1" fillId="0" borderId="9" xfId="0" applyFont="1" applyBorder="1"/>
    <xf numFmtId="0" fontId="1" fillId="0" borderId="9" xfId="0" applyFont="1" applyBorder="1" applyAlignment="1" applyProtection="1">
      <protection hidden="1"/>
    </xf>
    <xf numFmtId="0" fontId="4" fillId="0" borderId="9" xfId="0" applyFont="1" applyBorder="1" applyProtection="1">
      <protection hidden="1"/>
    </xf>
    <xf numFmtId="0" fontId="1" fillId="0" borderId="9" xfId="0" applyFont="1" applyBorder="1" applyAlignment="1"/>
    <xf numFmtId="0" fontId="1" fillId="0" borderId="9" xfId="0" applyFont="1" applyBorder="1" applyProtection="1">
      <protection hidden="1"/>
    </xf>
    <xf numFmtId="0" fontId="1" fillId="0" borderId="2" xfId="0" applyFont="1" applyBorder="1"/>
    <xf numFmtId="43" fontId="1" fillId="0" borderId="4" xfId="5" applyFont="1" applyBorder="1" applyAlignment="1">
      <alignment horizontal="left"/>
    </xf>
    <xf numFmtId="43" fontId="1" fillId="0" borderId="11" xfId="5" applyFont="1" applyBorder="1" applyAlignment="1">
      <alignment horizontal="left"/>
    </xf>
    <xf numFmtId="0" fontId="1" fillId="0" borderId="13" xfId="0" applyFont="1" applyBorder="1" applyAlignment="1">
      <alignment horizontal="center"/>
    </xf>
    <xf numFmtId="0" fontId="1" fillId="0" borderId="13" xfId="0" applyFont="1" applyBorder="1"/>
    <xf numFmtId="0" fontId="1" fillId="0" borderId="14" xfId="0" applyFont="1" applyBorder="1" applyAlignment="1">
      <alignment horizontal="left"/>
    </xf>
    <xf numFmtId="43" fontId="1" fillId="0" borderId="15" xfId="5" applyFont="1" applyBorder="1"/>
    <xf numFmtId="0" fontId="1" fillId="0" borderId="16" xfId="0" applyFont="1" applyBorder="1"/>
    <xf numFmtId="0" fontId="1" fillId="0" borderId="17" xfId="0" applyFont="1" applyBorder="1" applyAlignment="1">
      <alignment horizontal="left"/>
    </xf>
    <xf numFmtId="43" fontId="1" fillId="0" borderId="18" xfId="5" applyFont="1" applyBorder="1"/>
    <xf numFmtId="167" fontId="1" fillId="0" borderId="19" xfId="0" applyNumberFormat="1" applyFont="1" applyBorder="1" applyAlignment="1">
      <alignment horizontal="center"/>
    </xf>
    <xf numFmtId="43" fontId="1" fillId="0" borderId="0" xfId="5" applyFont="1" applyBorder="1"/>
    <xf numFmtId="43" fontId="1" fillId="0" borderId="0" xfId="0" applyNumberFormat="1" applyFont="1"/>
    <xf numFmtId="169" fontId="1" fillId="0" borderId="10" xfId="2" applyNumberFormat="1" applyFont="1" applyFill="1" applyBorder="1"/>
    <xf numFmtId="0" fontId="1" fillId="0" borderId="10" xfId="2" applyFont="1" applyFill="1" applyBorder="1"/>
    <xf numFmtId="169" fontId="1" fillId="0" borderId="8" xfId="2" applyNumberFormat="1" applyFont="1" applyFill="1" applyBorder="1"/>
    <xf numFmtId="0" fontId="1" fillId="0" borderId="9" xfId="2" applyFont="1" applyFill="1" applyBorder="1" applyAlignment="1">
      <alignment vertical="top" wrapText="1"/>
    </xf>
    <xf numFmtId="0" fontId="1" fillId="0" borderId="4" xfId="2" applyFont="1" applyFill="1" applyBorder="1" applyAlignment="1">
      <alignment horizontal="center" vertical="center"/>
    </xf>
    <xf numFmtId="0" fontId="1" fillId="0" borderId="0" xfId="2" applyFont="1" applyFill="1"/>
    <xf numFmtId="0" fontId="1" fillId="0" borderId="2" xfId="2" applyFont="1" applyFill="1" applyBorder="1" applyAlignment="1">
      <alignment horizontal="left"/>
    </xf>
    <xf numFmtId="0" fontId="10" fillId="0" borderId="9" xfId="0" applyFont="1" applyFill="1" applyBorder="1" applyAlignment="1">
      <alignment horizontal="right" wrapText="1"/>
    </xf>
    <xf numFmtId="0" fontId="1" fillId="0" borderId="20" xfId="0" applyFont="1" applyFill="1" applyBorder="1" applyAlignment="1">
      <alignment horizontal="left"/>
    </xf>
    <xf numFmtId="0" fontId="1" fillId="0" borderId="10" xfId="0" applyFont="1" applyFill="1" applyBorder="1"/>
    <xf numFmtId="0" fontId="1" fillId="0" borderId="9" xfId="0" applyFont="1" applyFill="1" applyBorder="1" applyAlignment="1"/>
    <xf numFmtId="167" fontId="1" fillId="0" borderId="10" xfId="2" applyNumberFormat="1" applyFont="1" applyFill="1" applyBorder="1" applyAlignment="1">
      <alignment horizontal="left"/>
    </xf>
    <xf numFmtId="0" fontId="1" fillId="0" borderId="9" xfId="0" applyFont="1" applyFill="1" applyBorder="1" applyAlignment="1">
      <alignment vertical="top" wrapText="1"/>
    </xf>
    <xf numFmtId="0" fontId="1" fillId="0" borderId="0" xfId="0" applyFont="1" applyFill="1"/>
    <xf numFmtId="0" fontId="13" fillId="0" borderId="0" xfId="0" applyFont="1"/>
    <xf numFmtId="43" fontId="13" fillId="0" borderId="0" xfId="1" applyFont="1"/>
    <xf numFmtId="0" fontId="13" fillId="0" borderId="0" xfId="0" applyFont="1" applyBorder="1"/>
    <xf numFmtId="43" fontId="13" fillId="0" borderId="0" xfId="1" applyFont="1" applyBorder="1"/>
    <xf numFmtId="0" fontId="13" fillId="0" borderId="0" xfId="0" applyFont="1" applyBorder="1" applyAlignment="1" applyProtection="1">
      <alignment horizontal="left" indent="2"/>
      <protection hidden="1"/>
    </xf>
    <xf numFmtId="0" fontId="15" fillId="0" borderId="0" xfId="0" applyFont="1" applyBorder="1" applyAlignment="1">
      <alignment horizontal="center"/>
    </xf>
    <xf numFmtId="43" fontId="15" fillId="0" borderId="0" xfId="1" applyFont="1" applyBorder="1"/>
    <xf numFmtId="43" fontId="2" fillId="0" borderId="2" xfId="5" quotePrefix="1" applyFont="1" applyBorder="1" applyAlignment="1">
      <alignment horizontal="left"/>
    </xf>
    <xf numFmtId="0" fontId="1" fillId="0" borderId="4" xfId="0" applyFont="1" applyFill="1" applyBorder="1" applyAlignment="1">
      <alignment horizontal="center"/>
    </xf>
    <xf numFmtId="171" fontId="1" fillId="0" borderId="9" xfId="0" applyNumberFormat="1" applyFont="1" applyFill="1" applyBorder="1" applyAlignment="1">
      <alignment horizontal="left" wrapText="1"/>
    </xf>
    <xf numFmtId="0" fontId="1" fillId="0" borderId="11" xfId="0" applyFont="1" applyFill="1" applyBorder="1" applyAlignment="1">
      <alignment horizontal="center"/>
    </xf>
    <xf numFmtId="0" fontId="1" fillId="0" borderId="4" xfId="0" applyFont="1" applyFill="1" applyBorder="1" applyAlignment="1">
      <alignment horizontal="center" vertical="top"/>
    </xf>
    <xf numFmtId="0" fontId="1" fillId="0" borderId="9" xfId="2" applyFont="1" applyFill="1" applyBorder="1" applyAlignment="1">
      <alignment wrapText="1"/>
    </xf>
    <xf numFmtId="0" fontId="1" fillId="0" borderId="0" xfId="2" applyFont="1" applyFill="1" applyBorder="1"/>
    <xf numFmtId="0" fontId="1" fillId="0" borderId="1" xfId="2" applyFont="1" applyFill="1" applyBorder="1"/>
    <xf numFmtId="0" fontId="1" fillId="0" borderId="13" xfId="2" applyFont="1" applyFill="1" applyBorder="1"/>
    <xf numFmtId="0" fontId="1" fillId="0" borderId="14" xfId="2" applyFont="1" applyFill="1" applyBorder="1" applyAlignment="1">
      <alignment horizontal="left"/>
    </xf>
    <xf numFmtId="0" fontId="1" fillId="0" borderId="16" xfId="2" applyFont="1" applyFill="1" applyBorder="1"/>
    <xf numFmtId="0" fontId="1" fillId="0" borderId="17" xfId="2" applyFont="1" applyFill="1" applyBorder="1" applyAlignment="1">
      <alignment horizontal="left"/>
    </xf>
    <xf numFmtId="0" fontId="1" fillId="0" borderId="0" xfId="2" applyFont="1" applyFill="1" applyBorder="1" applyAlignment="1">
      <alignment horizontal="left"/>
    </xf>
    <xf numFmtId="43" fontId="1" fillId="0" borderId="0" xfId="3" applyFont="1" applyFill="1" applyBorder="1"/>
    <xf numFmtId="167" fontId="1" fillId="0" borderId="19" xfId="2" applyNumberFormat="1" applyFont="1" applyFill="1" applyBorder="1" applyAlignment="1">
      <alignment horizontal="center"/>
    </xf>
    <xf numFmtId="0" fontId="1" fillId="0" borderId="0" xfId="2" applyFont="1" applyFill="1" applyAlignment="1">
      <alignment horizontal="left"/>
    </xf>
    <xf numFmtId="43" fontId="1" fillId="0" borderId="0" xfId="3" applyFont="1" applyFill="1"/>
    <xf numFmtId="0" fontId="1" fillId="0" borderId="1" xfId="2" applyFont="1" applyFill="1" applyBorder="1" applyAlignment="1">
      <alignment horizontal="left"/>
    </xf>
    <xf numFmtId="43" fontId="1" fillId="0" borderId="1" xfId="3" applyFont="1" applyFill="1" applyBorder="1"/>
    <xf numFmtId="0" fontId="2" fillId="0" borderId="2" xfId="2" applyFont="1" applyFill="1" applyBorder="1" applyAlignment="1">
      <alignment horizontal="center"/>
    </xf>
    <xf numFmtId="0" fontId="2" fillId="0" borderId="2" xfId="2" applyFont="1" applyFill="1" applyBorder="1" applyAlignment="1">
      <alignment horizontal="left"/>
    </xf>
    <xf numFmtId="0" fontId="1" fillId="0" borderId="3" xfId="2" applyFont="1" applyFill="1" applyBorder="1"/>
    <xf numFmtId="0" fontId="1" fillId="0" borderId="3" xfId="2" applyFont="1" applyFill="1" applyBorder="1" applyAlignment="1">
      <alignment horizontal="left"/>
    </xf>
    <xf numFmtId="43" fontId="1" fillId="0" borderId="3" xfId="3" applyFont="1" applyFill="1" applyBorder="1"/>
    <xf numFmtId="0" fontId="10" fillId="0" borderId="9" xfId="0" applyFont="1" applyFill="1" applyBorder="1"/>
    <xf numFmtId="0" fontId="2" fillId="0" borderId="9" xfId="0" applyFont="1" applyFill="1" applyBorder="1"/>
    <xf numFmtId="0" fontId="1" fillId="0" borderId="10" xfId="0" applyFont="1" applyFill="1" applyBorder="1" applyAlignment="1"/>
    <xf numFmtId="0" fontId="1" fillId="0" borderId="9" xfId="0" applyFont="1" applyFill="1" applyBorder="1" applyAlignment="1">
      <alignment horizontal="left"/>
    </xf>
    <xf numFmtId="0" fontId="1" fillId="0" borderId="9" xfId="0" applyFont="1" applyFill="1" applyBorder="1"/>
    <xf numFmtId="166" fontId="6" fillId="0" borderId="0" xfId="2" applyNumberFormat="1" applyFont="1" applyFill="1" applyBorder="1" applyAlignment="1"/>
    <xf numFmtId="0" fontId="4" fillId="0" borderId="20" xfId="0" applyFont="1" applyFill="1" applyBorder="1" applyAlignment="1">
      <alignment horizontal="center"/>
    </xf>
    <xf numFmtId="1" fontId="1" fillId="0" borderId="10" xfId="0" applyNumberFormat="1" applyFont="1" applyFill="1" applyBorder="1"/>
    <xf numFmtId="3" fontId="1" fillId="0" borderId="10" xfId="0" applyNumberFormat="1" applyFont="1" applyFill="1" applyBorder="1" applyAlignment="1"/>
    <xf numFmtId="0" fontId="1" fillId="0" borderId="21" xfId="2" applyFont="1" applyFill="1" applyBorder="1" applyAlignment="1">
      <alignment wrapText="1"/>
    </xf>
    <xf numFmtId="0" fontId="1" fillId="0" borderId="1" xfId="0" applyFont="1" applyFill="1" applyBorder="1" applyAlignment="1">
      <alignment horizontal="center"/>
    </xf>
    <xf numFmtId="0" fontId="1" fillId="0" borderId="1" xfId="0" applyFont="1" applyFill="1" applyBorder="1"/>
    <xf numFmtId="43" fontId="1" fillId="0" borderId="1" xfId="1" applyFont="1" applyFill="1" applyBorder="1"/>
    <xf numFmtId="0" fontId="2" fillId="0" borderId="2" xfId="0" applyFont="1" applyFill="1" applyBorder="1" applyAlignment="1">
      <alignment horizontal="center"/>
    </xf>
    <xf numFmtId="43" fontId="2" fillId="0" borderId="2" xfId="1" applyFont="1" applyFill="1" applyBorder="1" applyAlignment="1">
      <alignment horizontal="center"/>
    </xf>
    <xf numFmtId="43" fontId="2" fillId="0" borderId="2" xfId="1" quotePrefix="1" applyFont="1" applyFill="1" applyBorder="1" applyAlignment="1">
      <alignment horizontal="left"/>
    </xf>
    <xf numFmtId="0" fontId="1" fillId="0" borderId="3" xfId="0" applyFont="1" applyFill="1" applyBorder="1" applyAlignment="1">
      <alignment horizontal="center"/>
    </xf>
    <xf numFmtId="0" fontId="1" fillId="0" borderId="3" xfId="0" applyFont="1" applyFill="1" applyBorder="1"/>
    <xf numFmtId="43" fontId="1" fillId="0" borderId="3" xfId="1" applyFont="1" applyFill="1" applyBorder="1"/>
    <xf numFmtId="0" fontId="4" fillId="0" borderId="20" xfId="0" applyFont="1" applyFill="1" applyBorder="1" applyAlignment="1">
      <alignment horizontal="left"/>
    </xf>
    <xf numFmtId="0" fontId="1" fillId="0" borderId="9" xfId="0" applyFont="1" applyFill="1" applyBorder="1" applyAlignment="1">
      <alignment vertical="top"/>
    </xf>
    <xf numFmtId="0" fontId="1" fillId="0" borderId="2" xfId="0" applyFont="1" applyFill="1" applyBorder="1" applyAlignment="1">
      <alignment horizontal="center"/>
    </xf>
    <xf numFmtId="0" fontId="1" fillId="0" borderId="0" xfId="0" applyFont="1" applyFill="1" applyBorder="1"/>
    <xf numFmtId="0" fontId="4" fillId="0" borderId="10" xfId="0" applyFont="1" applyFill="1" applyBorder="1" applyAlignment="1">
      <alignment horizontal="center" vertical="center"/>
    </xf>
    <xf numFmtId="0" fontId="14" fillId="0" borderId="9" xfId="0" applyFont="1" applyFill="1" applyBorder="1" applyAlignment="1">
      <alignment vertical="top" wrapText="1"/>
    </xf>
    <xf numFmtId="0" fontId="4" fillId="0" borderId="20" xfId="0" applyFont="1" applyFill="1" applyBorder="1" applyAlignment="1">
      <alignment horizontal="center" vertical="center"/>
    </xf>
    <xf numFmtId="0" fontId="1" fillId="0" borderId="17" xfId="0" applyFont="1" applyFill="1" applyBorder="1"/>
    <xf numFmtId="0" fontId="4" fillId="0" borderId="10" xfId="0" applyFont="1" applyFill="1" applyBorder="1" applyAlignment="1">
      <alignment horizontal="center"/>
    </xf>
    <xf numFmtId="168" fontId="1" fillId="0" borderId="8" xfId="3" applyNumberFormat="1" applyFont="1" applyFill="1" applyBorder="1" applyAlignment="1">
      <alignment horizontal="left"/>
    </xf>
    <xf numFmtId="0" fontId="1" fillId="0" borderId="20" xfId="0" applyFont="1" applyFill="1" applyBorder="1" applyAlignment="1"/>
    <xf numFmtId="0" fontId="4" fillId="0" borderId="9" xfId="0" applyFont="1" applyFill="1" applyBorder="1" applyAlignment="1">
      <alignment wrapText="1"/>
    </xf>
    <xf numFmtId="43" fontId="1" fillId="0" borderId="0" xfId="1" applyFont="1" applyBorder="1"/>
    <xf numFmtId="0" fontId="4" fillId="0" borderId="9" xfId="2" applyFont="1" applyFill="1" applyBorder="1" applyAlignment="1">
      <alignment horizontal="center" wrapText="1"/>
    </xf>
    <xf numFmtId="0" fontId="4" fillId="0" borderId="9" xfId="0" applyFont="1" applyFill="1" applyBorder="1" applyAlignment="1">
      <alignment vertical="top" wrapText="1"/>
    </xf>
    <xf numFmtId="0" fontId="4" fillId="0" borderId="2" xfId="2" applyFont="1" applyFill="1" applyBorder="1" applyAlignment="1">
      <alignment horizontal="left"/>
    </xf>
    <xf numFmtId="0" fontId="4" fillId="0" borderId="0" xfId="2" applyFont="1" applyFill="1"/>
    <xf numFmtId="0" fontId="1" fillId="0" borderId="9" xfId="0" applyFont="1" applyFill="1" applyBorder="1" applyAlignment="1">
      <alignment wrapText="1"/>
    </xf>
    <xf numFmtId="0" fontId="11" fillId="0" borderId="9" xfId="0" applyFont="1" applyFill="1" applyBorder="1" applyAlignment="1">
      <alignment wrapText="1"/>
    </xf>
    <xf numFmtId="0" fontId="1" fillId="0" borderId="9" xfId="2" applyFont="1" applyFill="1" applyBorder="1" applyAlignment="1">
      <alignment horizontal="center" wrapText="1"/>
    </xf>
    <xf numFmtId="3" fontId="1" fillId="0" borderId="10" xfId="2" applyNumberFormat="1" applyFont="1" applyFill="1" applyBorder="1"/>
    <xf numFmtId="0" fontId="1" fillId="0" borderId="9" xfId="2" applyFont="1" applyFill="1" applyBorder="1" applyAlignment="1"/>
    <xf numFmtId="164" fontId="1" fillId="0" borderId="10" xfId="2" applyNumberFormat="1" applyFont="1" applyFill="1" applyBorder="1"/>
    <xf numFmtId="3" fontId="1" fillId="0" borderId="8" xfId="0" applyNumberFormat="1" applyFont="1" applyFill="1" applyBorder="1" applyAlignment="1"/>
    <xf numFmtId="1" fontId="1" fillId="0" borderId="10" xfId="2" applyNumberFormat="1" applyFont="1" applyFill="1" applyBorder="1" applyAlignment="1">
      <alignment horizontal="right"/>
    </xf>
    <xf numFmtId="0" fontId="1" fillId="0" borderId="4" xfId="0" applyFont="1" applyFill="1" applyBorder="1" applyAlignment="1">
      <alignment horizontal="center" vertical="center"/>
    </xf>
    <xf numFmtId="0" fontId="1" fillId="0" borderId="13" xfId="2" applyFont="1" applyFill="1" applyBorder="1" applyAlignment="1">
      <alignment horizontal="center" vertical="center"/>
    </xf>
    <xf numFmtId="0" fontId="1" fillId="0" borderId="3" xfId="2" applyFont="1" applyFill="1" applyBorder="1" applyAlignment="1">
      <alignment horizontal="center" vertical="center"/>
    </xf>
    <xf numFmtId="0" fontId="1" fillId="0" borderId="0" xfId="2" applyFont="1" applyFill="1" applyBorder="1" applyAlignment="1">
      <alignment horizontal="center" vertical="center"/>
    </xf>
    <xf numFmtId="0" fontId="1" fillId="0" borderId="0" xfId="2" applyFont="1" applyFill="1" applyAlignment="1">
      <alignment horizontal="center" vertical="center"/>
    </xf>
    <xf numFmtId="0" fontId="1" fillId="0" borderId="1" xfId="2" applyFont="1" applyFill="1" applyBorder="1" applyAlignment="1">
      <alignment horizontal="center" vertical="center"/>
    </xf>
    <xf numFmtId="0" fontId="2" fillId="0" borderId="2" xfId="2" applyFont="1" applyFill="1" applyBorder="1" applyAlignment="1">
      <alignment horizontal="center" vertical="center"/>
    </xf>
    <xf numFmtId="0" fontId="7" fillId="0" borderId="4" xfId="2" applyFont="1" applyFill="1" applyBorder="1" applyAlignment="1">
      <alignment horizontal="center" vertical="center"/>
    </xf>
    <xf numFmtId="0" fontId="4" fillId="0" borderId="9" xfId="0" applyFont="1" applyFill="1" applyBorder="1" applyAlignment="1">
      <alignment horizontal="center" wrapText="1"/>
    </xf>
    <xf numFmtId="168" fontId="1" fillId="0" borderId="10" xfId="1" applyNumberFormat="1" applyFont="1" applyFill="1" applyBorder="1"/>
    <xf numFmtId="0" fontId="1" fillId="0" borderId="24" xfId="0" applyFont="1" applyFill="1" applyBorder="1"/>
    <xf numFmtId="168" fontId="1" fillId="0" borderId="10" xfId="3" applyNumberFormat="1" applyFont="1" applyFill="1" applyBorder="1" applyProtection="1"/>
    <xf numFmtId="0" fontId="1" fillId="0" borderId="0" xfId="2" applyFont="1" applyFill="1" applyAlignment="1" applyProtection="1">
      <protection locked="0"/>
    </xf>
    <xf numFmtId="168" fontId="1" fillId="0" borderId="10" xfId="3" applyNumberFormat="1" applyFont="1" applyFill="1" applyBorder="1" applyAlignment="1" applyProtection="1"/>
    <xf numFmtId="43" fontId="1" fillId="0" borderId="10" xfId="3" applyFont="1" applyFill="1" applyBorder="1" applyProtection="1">
      <protection locked="0"/>
    </xf>
    <xf numFmtId="0" fontId="1" fillId="0" borderId="0" xfId="2" applyFont="1" applyFill="1" applyAlignment="1" applyProtection="1"/>
    <xf numFmtId="0" fontId="1" fillId="0" borderId="9" xfId="2" applyFont="1" applyFill="1" applyBorder="1" applyAlignment="1" applyProtection="1">
      <alignment vertical="top" wrapText="1"/>
    </xf>
    <xf numFmtId="0" fontId="1" fillId="0" borderId="0" xfId="2" applyFont="1" applyFill="1" applyBorder="1" applyAlignment="1" applyProtection="1">
      <protection locked="0"/>
    </xf>
    <xf numFmtId="0" fontId="1" fillId="0" borderId="24" xfId="2" applyFont="1" applyFill="1" applyBorder="1" applyAlignment="1" applyProtection="1">
      <protection locked="0"/>
    </xf>
    <xf numFmtId="0" fontId="4" fillId="0" borderId="9" xfId="0" applyFont="1" applyFill="1" applyBorder="1" applyAlignment="1" applyProtection="1">
      <alignment horizontal="center"/>
    </xf>
    <xf numFmtId="0" fontId="1" fillId="0" borderId="9" xfId="0" applyFont="1" applyFill="1" applyBorder="1" applyAlignment="1" applyProtection="1">
      <alignment horizontal="left"/>
    </xf>
    <xf numFmtId="0" fontId="1" fillId="0" borderId="9" xfId="0" applyFont="1" applyFill="1" applyBorder="1" applyAlignment="1" applyProtection="1">
      <alignment horizontal="right"/>
    </xf>
    <xf numFmtId="0" fontId="7" fillId="0" borderId="9" xfId="0" applyFont="1" applyFill="1" applyBorder="1" applyAlignment="1" applyProtection="1">
      <alignment horizontal="right"/>
    </xf>
    <xf numFmtId="43" fontId="1" fillId="0" borderId="4" xfId="5" applyFont="1" applyFill="1" applyBorder="1" applyAlignment="1" applyProtection="1">
      <alignment horizontal="left"/>
      <protection locked="0" hidden="1"/>
    </xf>
    <xf numFmtId="0" fontId="5" fillId="0" borderId="9" xfId="0" applyFont="1" applyFill="1" applyBorder="1" applyAlignment="1" applyProtection="1">
      <protection hidden="1"/>
    </xf>
    <xf numFmtId="167" fontId="1" fillId="0" borderId="2" xfId="0" applyNumberFormat="1" applyFont="1" applyFill="1" applyBorder="1" applyAlignment="1" applyProtection="1">
      <alignment horizontal="left"/>
      <protection hidden="1"/>
    </xf>
    <xf numFmtId="0" fontId="1" fillId="0" borderId="9" xfId="0" applyFont="1" applyFill="1" applyBorder="1" applyAlignment="1" applyProtection="1">
      <protection hidden="1"/>
    </xf>
    <xf numFmtId="0" fontId="1" fillId="0" borderId="2" xfId="0" applyFont="1" applyFill="1" applyBorder="1" applyProtection="1">
      <protection hidden="1"/>
    </xf>
    <xf numFmtId="0" fontId="4" fillId="0" borderId="9" xfId="0" applyFont="1" applyFill="1" applyBorder="1" applyProtection="1">
      <protection hidden="1"/>
    </xf>
    <xf numFmtId="43" fontId="1" fillId="0" borderId="0" xfId="5" applyFont="1" applyFill="1" applyBorder="1"/>
    <xf numFmtId="0" fontId="4" fillId="0" borderId="9" xfId="0" applyFont="1" applyFill="1" applyBorder="1" applyAlignment="1">
      <alignment horizontal="left"/>
    </xf>
    <xf numFmtId="0" fontId="4" fillId="0" borderId="20" xfId="0" applyFont="1" applyFill="1" applyBorder="1" applyAlignment="1">
      <alignment wrapText="1"/>
    </xf>
    <xf numFmtId="0" fontId="1" fillId="0" borderId="9" xfId="0" applyFont="1" applyFill="1" applyBorder="1" applyAlignment="1">
      <alignment horizontal="left" vertical="top" wrapText="1"/>
    </xf>
    <xf numFmtId="0" fontId="1" fillId="0" borderId="9" xfId="0" applyFont="1" applyFill="1" applyBorder="1" applyAlignment="1">
      <alignment wrapText="1"/>
    </xf>
    <xf numFmtId="0" fontId="2" fillId="0" borderId="9" xfId="0" applyFont="1" applyFill="1" applyBorder="1" applyAlignment="1">
      <alignment vertical="top" wrapText="1"/>
    </xf>
    <xf numFmtId="0" fontId="1" fillId="0" borderId="27" xfId="0" applyFont="1" applyFill="1" applyBorder="1" applyAlignment="1">
      <alignment horizontal="center"/>
    </xf>
    <xf numFmtId="0" fontId="1" fillId="0" borderId="28" xfId="0" applyFont="1" applyFill="1" applyBorder="1" applyAlignment="1"/>
    <xf numFmtId="0" fontId="1" fillId="0" borderId="32" xfId="0" applyFont="1" applyFill="1" applyBorder="1" applyAlignment="1">
      <alignment horizontal="center"/>
    </xf>
    <xf numFmtId="0" fontId="1" fillId="0" borderId="28" xfId="0" applyFont="1" applyFill="1" applyBorder="1"/>
    <xf numFmtId="0" fontId="10" fillId="0" borderId="9" xfId="0" applyFont="1" applyFill="1" applyBorder="1" applyAlignment="1">
      <alignment horizontal="left"/>
    </xf>
    <xf numFmtId="0" fontId="1" fillId="0" borderId="31" xfId="0" applyFont="1" applyFill="1" applyBorder="1" applyAlignment="1">
      <alignment horizontal="left"/>
    </xf>
    <xf numFmtId="0" fontId="1" fillId="0" borderId="32" xfId="0" applyFont="1" applyFill="1" applyBorder="1" applyAlignment="1">
      <alignment horizontal="center" vertical="top"/>
    </xf>
    <xf numFmtId="0" fontId="1" fillId="0" borderId="28" xfId="0" applyFont="1" applyFill="1" applyBorder="1" applyAlignment="1">
      <alignment horizontal="center"/>
    </xf>
    <xf numFmtId="43" fontId="1" fillId="0" borderId="0" xfId="0" applyNumberFormat="1" applyFont="1" applyFill="1"/>
    <xf numFmtId="0" fontId="1" fillId="0" borderId="9" xfId="0" applyFont="1" applyFill="1" applyBorder="1" applyAlignment="1">
      <alignment horizontal="left" wrapText="1"/>
    </xf>
    <xf numFmtId="0" fontId="4" fillId="0" borderId="9" xfId="0" applyFont="1" applyFill="1" applyBorder="1" applyAlignment="1">
      <alignment horizontal="left" wrapText="1"/>
    </xf>
    <xf numFmtId="0" fontId="1" fillId="0" borderId="9" xfId="0" applyFont="1" applyFill="1" applyBorder="1" applyAlignment="1">
      <alignment horizontal="left" vertical="top" wrapText="1"/>
    </xf>
    <xf numFmtId="0" fontId="1" fillId="0" borderId="9" xfId="0" applyFont="1" applyFill="1" applyBorder="1" applyAlignment="1">
      <alignment wrapText="1"/>
    </xf>
    <xf numFmtId="0" fontId="9" fillId="0" borderId="9" xfId="0" applyFont="1" applyFill="1" applyBorder="1" applyAlignment="1">
      <alignment wrapText="1"/>
    </xf>
    <xf numFmtId="0" fontId="1" fillId="0" borderId="9" xfId="2" applyFont="1" applyFill="1" applyBorder="1" applyAlignment="1" applyProtection="1">
      <alignment horizontal="left" vertical="top" wrapText="1"/>
    </xf>
    <xf numFmtId="0" fontId="1" fillId="0" borderId="0" xfId="0" applyFont="1" applyFill="1" applyBorder="1" applyAlignment="1">
      <alignment horizontal="center"/>
    </xf>
    <xf numFmtId="0" fontId="1" fillId="0" borderId="4" xfId="2" applyFont="1" applyFill="1" applyBorder="1" applyAlignment="1">
      <alignment horizontal="center"/>
    </xf>
    <xf numFmtId="3" fontId="1" fillId="0" borderId="10" xfId="0" applyNumberFormat="1" applyFont="1" applyFill="1" applyBorder="1" applyAlignment="1">
      <alignment vertical="top"/>
    </xf>
    <xf numFmtId="0" fontId="7" fillId="0" borderId="20" xfId="0" applyFont="1" applyFill="1" applyBorder="1" applyAlignment="1">
      <alignment horizontal="center" wrapText="1"/>
    </xf>
    <xf numFmtId="3" fontId="1" fillId="0" borderId="10" xfId="0" applyNumberFormat="1" applyFont="1" applyFill="1" applyBorder="1"/>
    <xf numFmtId="0" fontId="1" fillId="0" borderId="20" xfId="0" applyFont="1" applyFill="1" applyBorder="1" applyAlignment="1">
      <alignment horizontal="right" wrapText="1"/>
    </xf>
    <xf numFmtId="0" fontId="7" fillId="0" borderId="9" xfId="0" applyFont="1" applyFill="1" applyBorder="1" applyAlignment="1">
      <alignment horizontal="center" wrapText="1"/>
    </xf>
    <xf numFmtId="3" fontId="1" fillId="0" borderId="8" xfId="0" applyNumberFormat="1" applyFont="1" applyFill="1" applyBorder="1"/>
    <xf numFmtId="0" fontId="1" fillId="0" borderId="13" xfId="0" applyFont="1" applyFill="1" applyBorder="1"/>
    <xf numFmtId="0" fontId="1" fillId="0" borderId="14" xfId="0" applyFont="1" applyFill="1" applyBorder="1" applyAlignment="1">
      <alignment horizontal="center"/>
    </xf>
    <xf numFmtId="43" fontId="1" fillId="0" borderId="15" xfId="1" applyFont="1" applyFill="1" applyBorder="1"/>
    <xf numFmtId="0" fontId="1" fillId="0" borderId="16" xfId="0" applyFont="1" applyFill="1" applyBorder="1"/>
    <xf numFmtId="43" fontId="1" fillId="0" borderId="18" xfId="1" applyFont="1" applyFill="1" applyBorder="1"/>
    <xf numFmtId="43" fontId="1" fillId="0" borderId="0" xfId="1" applyFont="1" applyFill="1" applyBorder="1"/>
    <xf numFmtId="0" fontId="1" fillId="0" borderId="0" xfId="0" applyFont="1" applyFill="1" applyAlignment="1">
      <alignment horizontal="center"/>
    </xf>
    <xf numFmtId="43" fontId="1" fillId="0" borderId="0" xfId="1" applyFont="1" applyFill="1"/>
    <xf numFmtId="167" fontId="1" fillId="0" borderId="19" xfId="0" applyNumberFormat="1" applyFont="1" applyFill="1" applyBorder="1" applyAlignment="1">
      <alignment horizontal="center"/>
    </xf>
    <xf numFmtId="0" fontId="8" fillId="0" borderId="20" xfId="0" applyFont="1" applyFill="1" applyBorder="1" applyAlignment="1">
      <alignment horizontal="left"/>
    </xf>
    <xf numFmtId="0" fontId="4" fillId="0" borderId="9" xfId="0" applyFont="1" applyFill="1" applyBorder="1" applyAlignment="1">
      <alignment wrapText="1"/>
    </xf>
    <xf numFmtId="0" fontId="1" fillId="0" borderId="8" xfId="0" applyFont="1" applyFill="1" applyBorder="1" applyAlignment="1">
      <alignment horizontal="left"/>
    </xf>
    <xf numFmtId="0" fontId="1" fillId="0" borderId="9" xfId="2" applyFont="1" applyFill="1" applyBorder="1" applyAlignment="1">
      <alignment horizontal="left" wrapText="1"/>
    </xf>
    <xf numFmtId="0" fontId="1" fillId="0" borderId="9" xfId="0" applyFont="1" applyFill="1" applyBorder="1" applyAlignment="1">
      <alignment horizontal="left" vertical="top" wrapText="1"/>
    </xf>
    <xf numFmtId="0" fontId="4" fillId="0" borderId="9" xfId="0" applyFont="1" applyFill="1" applyBorder="1" applyAlignment="1">
      <alignment wrapText="1"/>
    </xf>
    <xf numFmtId="0" fontId="1" fillId="0" borderId="9" xfId="0" applyFont="1" applyFill="1" applyBorder="1" applyAlignment="1">
      <alignment horizontal="left" wrapText="1"/>
    </xf>
    <xf numFmtId="0" fontId="1" fillId="0" borderId="9" xfId="2" applyFont="1" applyFill="1" applyBorder="1" applyAlignment="1" applyProtection="1">
      <alignment horizontal="left" vertical="top" wrapText="1"/>
    </xf>
    <xf numFmtId="0" fontId="1" fillId="0" borderId="20" xfId="0" applyFont="1" applyFill="1" applyBorder="1" applyAlignment="1">
      <alignment horizontal="left" vertical="top" wrapText="1"/>
    </xf>
    <xf numFmtId="3" fontId="1" fillId="0" borderId="10" xfId="0" applyNumberFormat="1" applyFont="1" applyFill="1" applyBorder="1" applyAlignment="1">
      <alignment horizontal="right"/>
    </xf>
    <xf numFmtId="0" fontId="7" fillId="0" borderId="9" xfId="0" applyFont="1" applyFill="1" applyBorder="1" applyAlignment="1">
      <alignment wrapText="1"/>
    </xf>
    <xf numFmtId="0" fontId="1" fillId="0" borderId="28" xfId="2" applyFont="1" applyFill="1" applyBorder="1" applyAlignment="1" applyProtection="1"/>
    <xf numFmtId="0" fontId="1" fillId="0" borderId="7" xfId="0" applyFont="1" applyFill="1" applyBorder="1" applyAlignment="1">
      <alignment horizontal="center"/>
    </xf>
    <xf numFmtId="0" fontId="4" fillId="0" borderId="9" xfId="0" applyFont="1" applyFill="1" applyBorder="1" applyAlignment="1">
      <alignment horizontal="center"/>
    </xf>
    <xf numFmtId="0" fontId="1" fillId="0" borderId="29" xfId="0" applyFont="1" applyFill="1" applyBorder="1" applyAlignment="1">
      <alignment horizontal="center"/>
    </xf>
    <xf numFmtId="0" fontId="1" fillId="0" borderId="34" xfId="0" applyFont="1" applyFill="1" applyBorder="1" applyAlignment="1">
      <alignment horizontal="center"/>
    </xf>
    <xf numFmtId="3" fontId="1" fillId="0" borderId="0" xfId="0" applyNumberFormat="1" applyFont="1" applyFill="1"/>
    <xf numFmtId="0" fontId="10" fillId="0" borderId="20" xfId="0" applyFont="1" applyFill="1" applyBorder="1" applyAlignment="1">
      <alignment horizontal="left"/>
    </xf>
    <xf numFmtId="0" fontId="1" fillId="0" borderId="2" xfId="0" applyFont="1" applyFill="1" applyBorder="1" applyAlignment="1">
      <alignment horizontal="left"/>
    </xf>
    <xf numFmtId="171" fontId="1" fillId="0" borderId="9" xfId="0" applyNumberFormat="1" applyFont="1" applyFill="1" applyBorder="1" applyAlignment="1">
      <alignment wrapText="1"/>
    </xf>
    <xf numFmtId="0" fontId="4" fillId="0" borderId="9" xfId="0" applyFont="1" applyFill="1" applyBorder="1" applyAlignment="1"/>
    <xf numFmtId="0" fontId="1" fillId="0" borderId="13" xfId="0" applyFont="1" applyFill="1" applyBorder="1" applyAlignment="1">
      <alignment horizontal="center"/>
    </xf>
    <xf numFmtId="0" fontId="1" fillId="0" borderId="14" xfId="0" applyFont="1" applyFill="1" applyBorder="1" applyAlignment="1">
      <alignment horizontal="left"/>
    </xf>
    <xf numFmtId="0" fontId="1" fillId="0" borderId="17" xfId="0" applyFont="1" applyFill="1" applyBorder="1" applyAlignment="1">
      <alignment horizontal="left"/>
    </xf>
    <xf numFmtId="0" fontId="1" fillId="0" borderId="0" xfId="0" applyFont="1" applyFill="1" applyAlignment="1">
      <alignment horizontal="left"/>
    </xf>
    <xf numFmtId="0" fontId="1" fillId="0" borderId="1" xfId="0" applyFont="1" applyFill="1" applyBorder="1" applyAlignment="1">
      <alignment horizontal="left"/>
    </xf>
    <xf numFmtId="0" fontId="2" fillId="0" borderId="2" xfId="0" applyFont="1" applyFill="1" applyBorder="1" applyAlignment="1">
      <alignment horizontal="left"/>
    </xf>
    <xf numFmtId="0" fontId="1" fillId="0" borderId="3" xfId="0" applyFont="1" applyFill="1" applyBorder="1" applyAlignment="1">
      <alignment horizontal="left"/>
    </xf>
    <xf numFmtId="0" fontId="1" fillId="0" borderId="9" xfId="0" applyFont="1" applyFill="1" applyBorder="1" applyAlignment="1">
      <alignment horizontal="right" wrapText="1"/>
    </xf>
    <xf numFmtId="0" fontId="1" fillId="0" borderId="33" xfId="0" applyFont="1" applyFill="1" applyBorder="1" applyAlignment="1">
      <alignment horizontal="center"/>
    </xf>
    <xf numFmtId="0" fontId="1" fillId="0" borderId="22" xfId="0" applyFont="1" applyFill="1" applyBorder="1"/>
    <xf numFmtId="0" fontId="1" fillId="0" borderId="23" xfId="0" applyFont="1" applyFill="1" applyBorder="1" applyAlignment="1">
      <alignment horizontal="center"/>
    </xf>
    <xf numFmtId="0" fontId="1" fillId="0" borderId="20" xfId="0" applyFont="1" applyFill="1" applyBorder="1" applyAlignment="1">
      <alignment vertical="top" wrapText="1"/>
    </xf>
    <xf numFmtId="0" fontId="1" fillId="0" borderId="20" xfId="0" applyFont="1" applyFill="1" applyBorder="1" applyAlignment="1">
      <alignment horizontal="left" wrapText="1"/>
    </xf>
    <xf numFmtId="0" fontId="1" fillId="0" borderId="28" xfId="0" applyFont="1" applyFill="1" applyBorder="1" applyAlignment="1">
      <alignment horizontal="left"/>
    </xf>
    <xf numFmtId="0" fontId="1" fillId="0" borderId="0" xfId="0" applyFont="1" applyFill="1" applyBorder="1" applyAlignment="1">
      <alignment horizontal="left"/>
    </xf>
    <xf numFmtId="0" fontId="1" fillId="0" borderId="2" xfId="0" applyFont="1" applyFill="1" applyBorder="1" applyAlignment="1" applyProtection="1">
      <alignment horizontal="left"/>
    </xf>
    <xf numFmtId="0" fontId="0" fillId="0" borderId="2" xfId="0" applyFill="1" applyBorder="1" applyAlignment="1" applyProtection="1">
      <alignment horizontal="left"/>
    </xf>
    <xf numFmtId="0" fontId="1" fillId="0" borderId="2" xfId="0" applyFont="1" applyFill="1" applyBorder="1" applyAlignment="1">
      <alignment horizontal="left" wrapText="1"/>
    </xf>
    <xf numFmtId="0" fontId="1" fillId="0" borderId="2" xfId="2" applyFont="1" applyFill="1" applyBorder="1" applyAlignment="1" applyProtection="1">
      <alignment horizontal="left"/>
    </xf>
    <xf numFmtId="0" fontId="1" fillId="0" borderId="28" xfId="2" applyFont="1" applyFill="1" applyBorder="1" applyAlignment="1" applyProtection="1">
      <alignment horizontal="left"/>
    </xf>
    <xf numFmtId="0" fontId="1" fillId="0" borderId="28" xfId="0" applyFont="1" applyFill="1" applyBorder="1" applyAlignment="1">
      <alignment horizontal="left" wrapText="1"/>
    </xf>
    <xf numFmtId="43" fontId="1" fillId="0" borderId="0" xfId="1" applyFont="1" applyBorder="1" applyAlignment="1">
      <alignment horizontal="left"/>
    </xf>
    <xf numFmtId="43" fontId="13" fillId="0" borderId="0" xfId="1" applyFont="1" applyBorder="1" applyAlignment="1">
      <alignment horizontal="left"/>
    </xf>
    <xf numFmtId="43" fontId="15" fillId="0" borderId="0" xfId="1" applyFont="1" applyBorder="1" applyAlignment="1">
      <alignment horizontal="left"/>
    </xf>
    <xf numFmtId="0" fontId="13" fillId="0" borderId="0" xfId="0" applyFont="1" applyBorder="1" applyAlignment="1">
      <alignment horizontal="left"/>
    </xf>
    <xf numFmtId="0" fontId="13" fillId="0" borderId="0" xfId="0" applyFont="1" applyAlignment="1">
      <alignment horizontal="left"/>
    </xf>
    <xf numFmtId="0" fontId="2" fillId="0" borderId="28" xfId="2" applyFont="1" applyFill="1" applyBorder="1" applyAlignment="1">
      <alignment horizontal="center" vertical="center"/>
    </xf>
    <xf numFmtId="0" fontId="2" fillId="0" borderId="28" xfId="2" applyFont="1" applyFill="1" applyBorder="1" applyAlignment="1">
      <alignment horizontal="center"/>
    </xf>
    <xf numFmtId="0" fontId="2" fillId="0" borderId="28" xfId="2" applyFont="1" applyFill="1" applyBorder="1" applyAlignment="1">
      <alignment horizontal="left"/>
    </xf>
    <xf numFmtId="43" fontId="2" fillId="0" borderId="28" xfId="3" applyFont="1" applyFill="1" applyBorder="1" applyAlignment="1">
      <alignment horizontal="center"/>
    </xf>
    <xf numFmtId="43" fontId="2" fillId="0" borderId="28" xfId="3" quotePrefix="1" applyFont="1" applyFill="1" applyBorder="1" applyAlignment="1">
      <alignment horizontal="left"/>
    </xf>
    <xf numFmtId="0" fontId="1" fillId="0" borderId="32" xfId="2" applyFont="1" applyFill="1" applyBorder="1" applyAlignment="1">
      <alignment horizontal="center" vertical="center"/>
    </xf>
    <xf numFmtId="0" fontId="1" fillId="0" borderId="28" xfId="2" applyFont="1" applyFill="1" applyBorder="1" applyAlignment="1">
      <alignment horizontal="left"/>
    </xf>
    <xf numFmtId="0" fontId="1" fillId="0" borderId="0" xfId="2" applyFont="1"/>
    <xf numFmtId="3" fontId="1" fillId="0" borderId="10" xfId="2" applyNumberFormat="1" applyFont="1" applyFill="1" applyBorder="1" applyAlignment="1"/>
    <xf numFmtId="0" fontId="1" fillId="0" borderId="28" xfId="2" applyFont="1" applyFill="1" applyBorder="1" applyAlignment="1"/>
    <xf numFmtId="0" fontId="1" fillId="0" borderId="29" xfId="2" applyFont="1" applyFill="1" applyBorder="1" applyAlignment="1">
      <alignment horizontal="center" vertical="center"/>
    </xf>
    <xf numFmtId="173" fontId="1" fillId="0" borderId="28" xfId="2" applyNumberFormat="1" applyFont="1" applyFill="1" applyBorder="1"/>
    <xf numFmtId="3" fontId="1" fillId="0" borderId="8" xfId="3" applyNumberFormat="1" applyFont="1" applyFill="1" applyBorder="1"/>
    <xf numFmtId="3" fontId="1" fillId="0" borderId="8" xfId="2" applyNumberFormat="1" applyFont="1" applyFill="1" applyBorder="1"/>
    <xf numFmtId="0" fontId="1" fillId="0" borderId="10" xfId="2" applyFont="1" applyFill="1" applyBorder="1" applyAlignment="1">
      <alignment horizontal="left"/>
    </xf>
    <xf numFmtId="0" fontId="10" fillId="0" borderId="9" xfId="2" applyFont="1" applyFill="1" applyBorder="1" applyAlignment="1"/>
    <xf numFmtId="0" fontId="4" fillId="0" borderId="9" xfId="2" applyFont="1" applyFill="1" applyBorder="1" applyAlignment="1">
      <alignment wrapText="1"/>
    </xf>
    <xf numFmtId="0" fontId="1" fillId="0" borderId="28" xfId="2" applyFont="1" applyFill="1" applyBorder="1"/>
    <xf numFmtId="0" fontId="1" fillId="0" borderId="24" xfId="2" applyFont="1" applyFill="1" applyBorder="1"/>
    <xf numFmtId="3" fontId="1" fillId="0" borderId="8" xfId="2" applyNumberFormat="1" applyFont="1" applyFill="1" applyBorder="1" applyAlignment="1"/>
    <xf numFmtId="0" fontId="4" fillId="0" borderId="20" xfId="2" applyFont="1" applyFill="1" applyBorder="1" applyAlignment="1">
      <alignment horizontal="center"/>
    </xf>
    <xf numFmtId="0" fontId="4" fillId="0" borderId="10" xfId="2" applyFont="1" applyFill="1" applyBorder="1" applyAlignment="1">
      <alignment horizontal="center" vertical="center"/>
    </xf>
    <xf numFmtId="0" fontId="4" fillId="0" borderId="20" xfId="2" applyFont="1" applyFill="1" applyBorder="1" applyAlignment="1">
      <alignment horizontal="center" vertical="center"/>
    </xf>
    <xf numFmtId="0" fontId="1" fillId="0" borderId="23" xfId="2" applyFont="1" applyFill="1" applyBorder="1" applyAlignment="1" applyProtection="1">
      <alignment horizontal="center"/>
    </xf>
    <xf numFmtId="0" fontId="1" fillId="0" borderId="32" xfId="2" applyFont="1" applyFill="1" applyBorder="1" applyAlignment="1">
      <alignment horizontal="center" vertical="top"/>
    </xf>
    <xf numFmtId="0" fontId="1" fillId="0" borderId="28" xfId="2" applyFont="1" applyFill="1" applyBorder="1" applyAlignment="1">
      <alignment horizontal="center"/>
    </xf>
    <xf numFmtId="0" fontId="1" fillId="0" borderId="28" xfId="2" applyFont="1" applyFill="1" applyBorder="1" applyProtection="1"/>
    <xf numFmtId="43" fontId="1" fillId="0" borderId="29" xfId="3" applyFont="1" applyFill="1" applyBorder="1" applyProtection="1">
      <protection locked="0"/>
    </xf>
    <xf numFmtId="43" fontId="1" fillId="0" borderId="10" xfId="3" applyFont="1" applyFill="1" applyBorder="1" applyAlignment="1" applyProtection="1">
      <alignment wrapText="1"/>
      <protection locked="0"/>
    </xf>
    <xf numFmtId="0" fontId="1" fillId="0" borderId="0" xfId="2" applyFont="1" applyFill="1" applyBorder="1" applyAlignment="1" applyProtection="1">
      <alignment horizontal="center"/>
    </xf>
    <xf numFmtId="168" fontId="1" fillId="0" borderId="8" xfId="3" applyNumberFormat="1" applyFont="1" applyFill="1" applyBorder="1" applyProtection="1"/>
    <xf numFmtId="0" fontId="12" fillId="0" borderId="9" xfId="2" applyFont="1" applyFill="1" applyBorder="1" applyAlignment="1">
      <alignment vertical="top" wrapText="1"/>
    </xf>
    <xf numFmtId="0" fontId="1" fillId="0" borderId="32" xfId="2" applyFont="1" applyFill="1" applyBorder="1" applyAlignment="1">
      <alignment horizontal="center"/>
    </xf>
    <xf numFmtId="0" fontId="11" fillId="0" borderId="9" xfId="2" applyFont="1" applyFill="1" applyBorder="1" applyAlignment="1">
      <alignment wrapText="1"/>
    </xf>
    <xf numFmtId="0" fontId="7" fillId="0" borderId="9" xfId="2" applyFont="1" applyFill="1" applyBorder="1" applyAlignment="1">
      <alignment horizontal="center" vertical="center"/>
    </xf>
    <xf numFmtId="0" fontId="7" fillId="0" borderId="9" xfId="2" applyFont="1" applyFill="1" applyBorder="1" applyAlignment="1"/>
    <xf numFmtId="167" fontId="1" fillId="0" borderId="9" xfId="2" applyNumberFormat="1" applyFont="1" applyFill="1" applyBorder="1" applyAlignment="1">
      <alignment horizontal="left" vertical="top" wrapText="1"/>
    </xf>
    <xf numFmtId="169" fontId="1" fillId="0" borderId="10" xfId="2" applyNumberFormat="1" applyFont="1" applyFill="1" applyBorder="1" applyAlignment="1">
      <alignment horizontal="right"/>
    </xf>
    <xf numFmtId="0" fontId="4" fillId="0" borderId="9" xfId="2" applyFont="1" applyFill="1" applyBorder="1" applyAlignment="1" applyProtection="1">
      <alignment horizontal="center"/>
      <protection hidden="1"/>
    </xf>
    <xf numFmtId="166" fontId="6" fillId="0" borderId="32" xfId="2" applyNumberFormat="1" applyFont="1" applyFill="1" applyBorder="1" applyAlignment="1"/>
    <xf numFmtId="0" fontId="1" fillId="0" borderId="0" xfId="2" applyFont="1" applyAlignment="1">
      <alignment horizontal="center" vertical="center"/>
    </xf>
    <xf numFmtId="0" fontId="1" fillId="0" borderId="0" xfId="2" applyFont="1" applyAlignment="1">
      <alignment horizontal="left"/>
    </xf>
    <xf numFmtId="43" fontId="1" fillId="0" borderId="0" xfId="3" applyFont="1"/>
    <xf numFmtId="0" fontId="4" fillId="0" borderId="9" xfId="2" applyFont="1" applyFill="1" applyBorder="1" applyAlignment="1">
      <alignment horizontal="left" wrapText="1"/>
    </xf>
    <xf numFmtId="0" fontId="1" fillId="0" borderId="9" xfId="2" applyFont="1" applyFill="1" applyBorder="1" applyAlignment="1">
      <alignment horizontal="left" vertical="top" wrapText="1"/>
    </xf>
    <xf numFmtId="0" fontId="1" fillId="0" borderId="9" xfId="0" applyFont="1" applyFill="1" applyBorder="1" applyAlignment="1">
      <alignment horizontal="center" wrapText="1"/>
    </xf>
    <xf numFmtId="0" fontId="4" fillId="0" borderId="9" xfId="2" applyFont="1" applyFill="1" applyBorder="1" applyAlignment="1"/>
    <xf numFmtId="0" fontId="1" fillId="0" borderId="17" xfId="2" applyFont="1" applyFill="1" applyBorder="1"/>
    <xf numFmtId="43" fontId="1" fillId="0" borderId="29" xfId="6" applyFont="1" applyFill="1" applyBorder="1" applyProtection="1">
      <protection locked="0"/>
    </xf>
    <xf numFmtId="4" fontId="1" fillId="0" borderId="29" xfId="2" applyNumberFormat="1" applyFont="1" applyFill="1" applyBorder="1" applyProtection="1">
      <protection locked="0"/>
    </xf>
    <xf numFmtId="0" fontId="1" fillId="0" borderId="8" xfId="2" applyFont="1" applyFill="1" applyBorder="1"/>
    <xf numFmtId="0" fontId="1" fillId="0" borderId="28" xfId="2" applyFont="1" applyFill="1" applyBorder="1" applyAlignment="1">
      <alignment wrapText="1"/>
    </xf>
    <xf numFmtId="0" fontId="12" fillId="0" borderId="9" xfId="0" applyFont="1" applyFill="1" applyBorder="1" applyAlignment="1">
      <alignment vertical="top" wrapText="1"/>
    </xf>
    <xf numFmtId="0" fontId="1" fillId="0" borderId="1" xfId="2" applyFont="1" applyFill="1" applyBorder="1" applyAlignment="1">
      <alignment horizontal="center"/>
    </xf>
    <xf numFmtId="43" fontId="1" fillId="0" borderId="1" xfId="6" applyFont="1" applyFill="1" applyBorder="1"/>
    <xf numFmtId="43" fontId="2" fillId="0" borderId="28" xfId="6" applyFont="1" applyFill="1" applyBorder="1" applyAlignment="1">
      <alignment horizontal="center"/>
    </xf>
    <xf numFmtId="43" fontId="2" fillId="0" borderId="28" xfId="6" quotePrefix="1" applyFont="1" applyFill="1" applyBorder="1" applyAlignment="1">
      <alignment horizontal="left"/>
    </xf>
    <xf numFmtId="0" fontId="1" fillId="0" borderId="3" xfId="2" applyFont="1" applyFill="1" applyBorder="1" applyAlignment="1">
      <alignment horizontal="center"/>
    </xf>
    <xf numFmtId="43" fontId="1" fillId="0" borderId="3" xfId="6" applyFont="1" applyFill="1" applyBorder="1"/>
    <xf numFmtId="0" fontId="1" fillId="0" borderId="22" xfId="2" applyFont="1" applyFill="1" applyBorder="1" applyAlignment="1">
      <alignment horizontal="left" wrapText="1"/>
    </xf>
    <xf numFmtId="165" fontId="1" fillId="0" borderId="8" xfId="1" applyNumberFormat="1" applyFont="1" applyFill="1" applyBorder="1" applyAlignment="1"/>
    <xf numFmtId="0" fontId="1" fillId="0" borderId="37" xfId="0" applyFont="1" applyFill="1" applyBorder="1" applyAlignment="1">
      <alignment horizontal="center"/>
    </xf>
    <xf numFmtId="0" fontId="1" fillId="0" borderId="21" xfId="0" applyFont="1" applyFill="1" applyBorder="1" applyAlignment="1">
      <alignment horizontal="left" wrapText="1"/>
    </xf>
    <xf numFmtId="165" fontId="1" fillId="0" borderId="8" xfId="1" applyNumberFormat="1" applyFont="1" applyFill="1" applyBorder="1"/>
    <xf numFmtId="0" fontId="1" fillId="0" borderId="13" xfId="8" applyFont="1" applyFill="1" applyBorder="1" applyAlignment="1">
      <alignment horizontal="center"/>
    </xf>
    <xf numFmtId="0" fontId="1" fillId="0" borderId="1" xfId="8" applyFont="1" applyFill="1" applyBorder="1"/>
    <xf numFmtId="0" fontId="1" fillId="0" borderId="13" xfId="8" applyFont="1" applyFill="1" applyBorder="1"/>
    <xf numFmtId="0" fontId="1" fillId="0" borderId="14" xfId="8" applyFont="1" applyFill="1" applyBorder="1" applyAlignment="1">
      <alignment horizontal="left"/>
    </xf>
    <xf numFmtId="0" fontId="1" fillId="0" borderId="32" xfId="8" applyFont="1" applyFill="1" applyBorder="1" applyAlignment="1">
      <alignment horizontal="center"/>
    </xf>
    <xf numFmtId="0" fontId="2" fillId="0" borderId="28" xfId="8" applyFont="1" applyFill="1" applyBorder="1" applyAlignment="1">
      <alignment horizontal="center"/>
    </xf>
    <xf numFmtId="0" fontId="1" fillId="0" borderId="3" xfId="8" applyFont="1" applyFill="1" applyBorder="1" applyAlignment="1">
      <alignment horizontal="center"/>
    </xf>
    <xf numFmtId="0" fontId="1" fillId="0" borderId="3" xfId="8" applyFont="1" applyFill="1" applyBorder="1"/>
    <xf numFmtId="0" fontId="1" fillId="0" borderId="16" xfId="8" applyFont="1" applyFill="1" applyBorder="1"/>
    <xf numFmtId="0" fontId="1" fillId="0" borderId="17" xfId="8" applyFont="1" applyFill="1" applyBorder="1" applyAlignment="1">
      <alignment horizontal="left"/>
    </xf>
    <xf numFmtId="0" fontId="1" fillId="0" borderId="0" xfId="8" applyFont="1" applyFill="1" applyAlignment="1">
      <alignment horizontal="center"/>
    </xf>
    <xf numFmtId="0" fontId="1" fillId="0" borderId="0" xfId="8" applyFont="1" applyFill="1"/>
    <xf numFmtId="0" fontId="1" fillId="0" borderId="0" xfId="8" applyFont="1" applyFill="1" applyAlignment="1">
      <alignment horizontal="left"/>
    </xf>
    <xf numFmtId="167" fontId="1" fillId="0" borderId="19" xfId="8" applyNumberFormat="1" applyFont="1" applyFill="1" applyBorder="1" applyAlignment="1">
      <alignment horizontal="center"/>
    </xf>
    <xf numFmtId="0" fontId="1" fillId="0" borderId="0" xfId="0" applyFont="1" applyFill="1" applyBorder="1" applyAlignment="1">
      <alignment wrapText="1"/>
    </xf>
    <xf numFmtId="0" fontId="1" fillId="0" borderId="0" xfId="0" applyNumberFormat="1" applyFont="1" applyFill="1" applyBorder="1"/>
    <xf numFmtId="0" fontId="2" fillId="0" borderId="28" xfId="0" applyFont="1" applyFill="1" applyBorder="1" applyAlignment="1">
      <alignment horizontal="center"/>
    </xf>
    <xf numFmtId="0" fontId="2" fillId="0" borderId="28" xfId="0" applyFont="1" applyFill="1" applyBorder="1" applyAlignment="1">
      <alignment horizontal="left"/>
    </xf>
    <xf numFmtId="0" fontId="1" fillId="0" borderId="10" xfId="0" applyFont="1" applyFill="1" applyBorder="1" applyAlignment="1">
      <alignment horizontal="center"/>
    </xf>
    <xf numFmtId="0" fontId="2" fillId="0" borderId="10" xfId="0" applyFont="1" applyFill="1" applyBorder="1"/>
    <xf numFmtId="167" fontId="1" fillId="0" borderId="10" xfId="0" applyNumberFormat="1" applyFont="1" applyFill="1" applyBorder="1" applyAlignment="1">
      <alignment horizontal="left"/>
    </xf>
    <xf numFmtId="167" fontId="1" fillId="0" borderId="10" xfId="1" applyNumberFormat="1" applyFont="1" applyFill="1" applyBorder="1" applyAlignment="1">
      <alignment horizontal="left"/>
    </xf>
    <xf numFmtId="0" fontId="2" fillId="0" borderId="28" xfId="8" applyFont="1" applyFill="1" applyBorder="1" applyAlignment="1">
      <alignment horizontal="center" wrapText="1"/>
    </xf>
    <xf numFmtId="0" fontId="2" fillId="0" borderId="3" xfId="8" applyFont="1" applyFill="1" applyBorder="1" applyAlignment="1">
      <alignment horizontal="center" wrapText="1"/>
    </xf>
    <xf numFmtId="0" fontId="1" fillId="0" borderId="32" xfId="0" applyFont="1" applyBorder="1" applyAlignment="1">
      <alignment horizontal="center"/>
    </xf>
    <xf numFmtId="43" fontId="1" fillId="0" borderId="32" xfId="5" applyFont="1" applyBorder="1" applyAlignment="1" applyProtection="1">
      <alignment horizontal="left"/>
      <protection locked="0" hidden="1"/>
    </xf>
    <xf numFmtId="0" fontId="1" fillId="0" borderId="9" xfId="2" applyFont="1" applyFill="1" applyBorder="1" applyAlignment="1" applyProtection="1">
      <alignment horizontal="left" vertical="top" wrapText="1"/>
    </xf>
    <xf numFmtId="0" fontId="1" fillId="0" borderId="28" xfId="2" applyFont="1" applyFill="1" applyBorder="1" applyAlignment="1" applyProtection="1"/>
    <xf numFmtId="0" fontId="4" fillId="0" borderId="9" xfId="0" applyFont="1" applyFill="1" applyBorder="1" applyAlignment="1">
      <alignment horizontal="center" wrapText="1"/>
    </xf>
    <xf numFmtId="0" fontId="1" fillId="0" borderId="9" xfId="0" applyFont="1" applyFill="1" applyBorder="1" applyAlignment="1">
      <alignment horizontal="left" wrapText="1"/>
    </xf>
    <xf numFmtId="0" fontId="4" fillId="0" borderId="9" xfId="0" applyFont="1" applyFill="1" applyBorder="1" applyAlignment="1">
      <alignment wrapText="1"/>
    </xf>
    <xf numFmtId="0" fontId="1" fillId="0" borderId="31" xfId="2" applyFont="1" applyFill="1" applyBorder="1"/>
    <xf numFmtId="168" fontId="1" fillId="0" borderId="31" xfId="3" applyNumberFormat="1" applyFont="1" applyFill="1" applyBorder="1" applyAlignment="1">
      <alignment horizontal="left"/>
    </xf>
    <xf numFmtId="3" fontId="1" fillId="0" borderId="10" xfId="1" applyNumberFormat="1" applyFont="1" applyFill="1" applyBorder="1"/>
    <xf numFmtId="3" fontId="1" fillId="0" borderId="1" xfId="0" applyNumberFormat="1" applyFont="1" applyFill="1" applyBorder="1"/>
    <xf numFmtId="3" fontId="2" fillId="0" borderId="2" xfId="0" applyNumberFormat="1" applyFont="1" applyFill="1" applyBorder="1" applyAlignment="1">
      <alignment horizontal="center"/>
    </xf>
    <xf numFmtId="3" fontId="1" fillId="0" borderId="3" xfId="0" applyNumberFormat="1" applyFont="1" applyFill="1" applyBorder="1"/>
    <xf numFmtId="3" fontId="1" fillId="0" borderId="13" xfId="0" applyNumberFormat="1" applyFont="1" applyFill="1" applyBorder="1"/>
    <xf numFmtId="3" fontId="1" fillId="0" borderId="16" xfId="0" applyNumberFormat="1" applyFont="1" applyFill="1" applyBorder="1"/>
    <xf numFmtId="3" fontId="1" fillId="0" borderId="0" xfId="0" applyNumberFormat="1" applyFont="1" applyFill="1" applyBorder="1"/>
    <xf numFmtId="3" fontId="4" fillId="0" borderId="8" xfId="0" applyNumberFormat="1" applyFont="1" applyFill="1" applyBorder="1" applyAlignment="1" applyProtection="1">
      <alignment horizontal="center"/>
    </xf>
    <xf numFmtId="3" fontId="1" fillId="0" borderId="8" xfId="0" applyNumberFormat="1" applyFont="1" applyFill="1" applyBorder="1" applyAlignment="1" applyProtection="1"/>
    <xf numFmtId="3" fontId="1" fillId="0" borderId="10" xfId="3" applyNumberFormat="1" applyFont="1" applyFill="1" applyBorder="1"/>
    <xf numFmtId="3" fontId="1" fillId="0" borderId="10" xfId="0" applyNumberFormat="1" applyFont="1" applyFill="1" applyBorder="1" applyAlignment="1" applyProtection="1"/>
    <xf numFmtId="3" fontId="1" fillId="0" borderId="31" xfId="0" applyNumberFormat="1" applyFont="1" applyFill="1" applyBorder="1" applyAlignment="1"/>
    <xf numFmtId="3" fontId="1" fillId="0" borderId="0" xfId="0" applyNumberFormat="1" applyFont="1" applyFill="1" applyBorder="1" applyAlignment="1">
      <alignment wrapText="1"/>
    </xf>
    <xf numFmtId="3" fontId="1" fillId="0" borderId="0" xfId="0" applyNumberFormat="1" applyFont="1" applyFill="1" applyBorder="1" applyAlignment="1"/>
    <xf numFmtId="3" fontId="1" fillId="0" borderId="1" xfId="2" applyNumberFormat="1" applyFont="1" applyFill="1" applyBorder="1"/>
    <xf numFmtId="3" fontId="2" fillId="0" borderId="2" xfId="2" applyNumberFormat="1" applyFont="1" applyFill="1" applyBorder="1" applyAlignment="1">
      <alignment horizontal="center"/>
    </xf>
    <xf numFmtId="3" fontId="1" fillId="0" borderId="3" xfId="2" applyNumberFormat="1" applyFont="1" applyFill="1" applyBorder="1"/>
    <xf numFmtId="3" fontId="1" fillId="0" borderId="13" xfId="2" applyNumberFormat="1" applyFont="1" applyFill="1" applyBorder="1"/>
    <xf numFmtId="3" fontId="1" fillId="0" borderId="16" xfId="2" applyNumberFormat="1" applyFont="1" applyFill="1" applyBorder="1"/>
    <xf numFmtId="3" fontId="1" fillId="0" borderId="0" xfId="2" applyNumberFormat="1" applyFont="1" applyFill="1" applyBorder="1"/>
    <xf numFmtId="3" fontId="1" fillId="0" borderId="10" xfId="0" applyNumberFormat="1" applyFont="1" applyFill="1" applyBorder="1" applyAlignment="1">
      <alignment horizontal="left"/>
    </xf>
    <xf numFmtId="3" fontId="1" fillId="0" borderId="8" xfId="0" applyNumberFormat="1" applyFont="1" applyFill="1" applyBorder="1" applyAlignment="1">
      <alignment horizontal="left"/>
    </xf>
    <xf numFmtId="3" fontId="1" fillId="0" borderId="8" xfId="2" applyNumberFormat="1" applyFont="1" applyFill="1" applyBorder="1" applyAlignment="1">
      <alignment horizontal="right"/>
    </xf>
    <xf numFmtId="3" fontId="1" fillId="0" borderId="10" xfId="2" applyNumberFormat="1" applyFont="1" applyFill="1" applyBorder="1" applyAlignment="1">
      <alignment horizontal="right"/>
    </xf>
    <xf numFmtId="3" fontId="1" fillId="0" borderId="8" xfId="0" applyNumberFormat="1" applyFont="1" applyFill="1" applyBorder="1" applyAlignment="1">
      <alignment horizontal="right"/>
    </xf>
    <xf numFmtId="3" fontId="1" fillId="0" borderId="28" xfId="3" applyNumberFormat="1" applyFont="1" applyFill="1" applyBorder="1"/>
    <xf numFmtId="3" fontId="1" fillId="0" borderId="10" xfId="1" applyNumberFormat="1" applyFont="1" applyFill="1" applyBorder="1" applyAlignment="1"/>
    <xf numFmtId="3" fontId="2" fillId="0" borderId="28" xfId="2" applyNumberFormat="1" applyFont="1" applyFill="1" applyBorder="1" applyAlignment="1">
      <alignment horizontal="center"/>
    </xf>
    <xf numFmtId="3" fontId="1" fillId="0" borderId="10" xfId="2" applyNumberFormat="1" applyFont="1" applyFill="1" applyBorder="1" applyAlignment="1">
      <alignment horizontal="left"/>
    </xf>
    <xf numFmtId="3" fontId="1" fillId="0" borderId="10" xfId="3" applyNumberFormat="1" applyFont="1" applyFill="1" applyBorder="1" applyProtection="1"/>
    <xf numFmtId="3" fontId="1" fillId="0" borderId="10" xfId="3" applyNumberFormat="1" applyFont="1" applyFill="1" applyBorder="1" applyAlignment="1" applyProtection="1"/>
    <xf numFmtId="3" fontId="1" fillId="0" borderId="0" xfId="2" applyNumberFormat="1" applyFont="1" applyFill="1"/>
    <xf numFmtId="3" fontId="4" fillId="0" borderId="10" xfId="2" applyNumberFormat="1" applyFont="1" applyFill="1" applyBorder="1" applyAlignment="1">
      <alignment horizontal="left"/>
    </xf>
    <xf numFmtId="3" fontId="1" fillId="0" borderId="0" xfId="0" applyNumberFormat="1" applyFont="1" applyBorder="1"/>
    <xf numFmtId="3" fontId="13" fillId="0" borderId="0" xfId="0" applyNumberFormat="1" applyFont="1" applyBorder="1"/>
    <xf numFmtId="3" fontId="15" fillId="0" borderId="0" xfId="0" applyNumberFormat="1" applyFont="1" applyBorder="1" applyAlignment="1"/>
    <xf numFmtId="3" fontId="13" fillId="0" borderId="0" xfId="0" applyNumberFormat="1" applyFont="1" applyBorder="1" applyAlignment="1">
      <alignment horizontal="center"/>
    </xf>
    <xf numFmtId="3" fontId="13" fillId="0" borderId="0" xfId="0" applyNumberFormat="1" applyFont="1"/>
    <xf numFmtId="0" fontId="1" fillId="0" borderId="9" xfId="2" applyFont="1" applyFill="1" applyBorder="1" applyAlignment="1" applyProtection="1">
      <alignment horizontal="left" vertical="top" wrapText="1"/>
    </xf>
    <xf numFmtId="3" fontId="1" fillId="0" borderId="6" xfId="0" applyNumberFormat="1" applyFont="1" applyFill="1" applyBorder="1"/>
    <xf numFmtId="167" fontId="1" fillId="0" borderId="10" xfId="0" applyNumberFormat="1" applyFont="1" applyFill="1" applyBorder="1" applyAlignment="1"/>
    <xf numFmtId="167" fontId="1" fillId="0" borderId="10" xfId="0" applyNumberFormat="1" applyFont="1" applyFill="1" applyBorder="1" applyAlignment="1">
      <alignment vertical="top"/>
    </xf>
    <xf numFmtId="3" fontId="1" fillId="0" borderId="31" xfId="3" applyNumberFormat="1" applyFont="1" applyFill="1" applyBorder="1"/>
    <xf numFmtId="0" fontId="1" fillId="0" borderId="28" xfId="0" applyFont="1" applyFill="1" applyBorder="1" applyAlignment="1">
      <alignment horizontal="left" vertical="top"/>
    </xf>
    <xf numFmtId="169" fontId="1" fillId="0" borderId="31" xfId="2" applyNumberFormat="1" applyFont="1" applyFill="1" applyBorder="1"/>
    <xf numFmtId="0" fontId="1" fillId="0" borderId="1" xfId="2" applyFont="1" applyBorder="1" applyAlignment="1">
      <alignment horizontal="center"/>
    </xf>
    <xf numFmtId="0" fontId="1" fillId="0" borderId="1" xfId="2" applyFont="1" applyBorder="1"/>
    <xf numFmtId="43" fontId="1" fillId="0" borderId="1" xfId="1" applyFont="1" applyBorder="1"/>
    <xf numFmtId="0" fontId="9" fillId="0" borderId="0" xfId="2"/>
    <xf numFmtId="0" fontId="2" fillId="0" borderId="28" xfId="2" applyFont="1" applyBorder="1" applyAlignment="1">
      <alignment horizontal="center"/>
    </xf>
    <xf numFmtId="43" fontId="2" fillId="0" borderId="28" xfId="1" applyFont="1" applyBorder="1" applyAlignment="1">
      <alignment horizontal="center"/>
    </xf>
    <xf numFmtId="43" fontId="2" fillId="0" borderId="28" xfId="1" quotePrefix="1" applyFont="1" applyBorder="1" applyAlignment="1">
      <alignment horizontal="left"/>
    </xf>
    <xf numFmtId="0" fontId="1" fillId="0" borderId="3" xfId="2" applyFont="1" applyBorder="1" applyAlignment="1">
      <alignment horizontal="center"/>
    </xf>
    <xf numFmtId="0" fontId="1" fillId="0" borderId="3" xfId="2" applyFont="1" applyBorder="1"/>
    <xf numFmtId="43" fontId="1" fillId="0" borderId="3" xfId="1" applyFont="1" applyBorder="1"/>
    <xf numFmtId="0" fontId="1" fillId="0" borderId="4" xfId="2" applyFont="1" applyBorder="1"/>
    <xf numFmtId="0" fontId="2" fillId="0" borderId="20" xfId="2" applyFont="1" applyBorder="1"/>
    <xf numFmtId="0" fontId="1" fillId="0" borderId="4" xfId="2" applyFont="1" applyBorder="1" applyAlignment="1">
      <alignment horizontal="center"/>
    </xf>
    <xf numFmtId="0" fontId="4" fillId="0" borderId="20" xfId="2" applyFont="1" applyBorder="1" applyAlignment="1">
      <alignment horizontal="center"/>
    </xf>
    <xf numFmtId="0" fontId="2" fillId="0" borderId="20" xfId="2" applyFont="1" applyBorder="1" applyAlignment="1">
      <alignment horizontal="center"/>
    </xf>
    <xf numFmtId="0" fontId="4" fillId="0" borderId="20" xfId="2" applyFont="1" applyBorder="1" applyAlignment="1">
      <alignment horizontal="left"/>
    </xf>
    <xf numFmtId="0" fontId="2" fillId="0" borderId="20" xfId="2" applyFont="1" applyBorder="1" applyAlignment="1">
      <alignment horizontal="left"/>
    </xf>
    <xf numFmtId="0" fontId="20" fillId="0" borderId="20" xfId="2" applyFont="1" applyBorder="1" applyAlignment="1">
      <alignment horizontal="left"/>
    </xf>
    <xf numFmtId="0" fontId="1" fillId="0" borderId="20" xfId="2" applyFont="1" applyBorder="1" applyAlignment="1">
      <alignment horizontal="left"/>
    </xf>
    <xf numFmtId="0" fontId="7" fillId="0" borderId="20" xfId="2" applyFont="1" applyBorder="1" applyAlignment="1">
      <alignment horizontal="left"/>
    </xf>
    <xf numFmtId="0" fontId="1" fillId="0" borderId="10" xfId="2" applyFont="1" applyBorder="1" applyAlignment="1">
      <alignment wrapText="1"/>
    </xf>
    <xf numFmtId="0" fontId="7" fillId="0" borderId="20" xfId="2" applyFont="1" applyBorder="1" applyAlignment="1">
      <alignment horizontal="left" vertical="center"/>
    </xf>
    <xf numFmtId="0" fontId="9" fillId="0" borderId="20" xfId="2" applyBorder="1" applyAlignment="1">
      <alignment wrapText="1"/>
    </xf>
    <xf numFmtId="0" fontId="1" fillId="0" borderId="4" xfId="2" applyFont="1" applyBorder="1" applyAlignment="1">
      <alignment horizontal="right"/>
    </xf>
    <xf numFmtId="0" fontId="9" fillId="0" borderId="20" xfId="2" applyBorder="1" applyAlignment="1">
      <alignment horizontal="left"/>
    </xf>
    <xf numFmtId="0" fontId="1" fillId="0" borderId="20" xfId="2" applyFont="1" applyBorder="1" applyAlignment="1">
      <alignment horizontal="center"/>
    </xf>
    <xf numFmtId="0" fontId="1" fillId="0" borderId="36" xfId="2" applyFont="1" applyBorder="1" applyAlignment="1"/>
    <xf numFmtId="0" fontId="1" fillId="0" borderId="13" xfId="2" applyFont="1" applyBorder="1"/>
    <xf numFmtId="0" fontId="1" fillId="0" borderId="28" xfId="2" applyFont="1" applyBorder="1" applyAlignment="1">
      <alignment horizontal="center"/>
    </xf>
    <xf numFmtId="0" fontId="2" fillId="0" borderId="4" xfId="2" applyFont="1" applyBorder="1" applyAlignment="1">
      <alignment horizontal="center"/>
    </xf>
    <xf numFmtId="0" fontId="1" fillId="0" borderId="16" xfId="2" applyFont="1" applyBorder="1"/>
    <xf numFmtId="0" fontId="1" fillId="0" borderId="0" xfId="2" applyFont="1" applyAlignment="1">
      <alignment horizontal="center"/>
    </xf>
    <xf numFmtId="43" fontId="1" fillId="0" borderId="0" xfId="1" applyFont="1"/>
    <xf numFmtId="43" fontId="1" fillId="0" borderId="19" xfId="1" applyFont="1" applyBorder="1" applyAlignment="1">
      <alignment horizontal="center"/>
    </xf>
    <xf numFmtId="0" fontId="1" fillId="0" borderId="20" xfId="2" applyFont="1" applyBorder="1" applyAlignment="1">
      <alignment horizontal="left" vertical="center"/>
    </xf>
    <xf numFmtId="0" fontId="1" fillId="0" borderId="20" xfId="2" applyFont="1" applyBorder="1" applyAlignment="1">
      <alignment horizontal="right"/>
    </xf>
    <xf numFmtId="0" fontId="2" fillId="0" borderId="20" xfId="2" applyFont="1" applyBorder="1" applyAlignment="1">
      <alignment horizontal="left" wrapText="1"/>
    </xf>
    <xf numFmtId="0" fontId="9" fillId="0" borderId="20" xfId="2" applyBorder="1" applyAlignment="1">
      <alignment horizontal="left" wrapText="1"/>
    </xf>
    <xf numFmtId="0" fontId="1" fillId="0" borderId="10" xfId="2" applyFont="1" applyBorder="1" applyAlignment="1">
      <alignment wrapText="1"/>
    </xf>
    <xf numFmtId="0" fontId="1" fillId="0" borderId="10" xfId="2" applyFont="1" applyBorder="1" applyAlignment="1">
      <alignment vertical="center" wrapText="1"/>
    </xf>
    <xf numFmtId="0" fontId="9" fillId="0" borderId="10" xfId="2" applyBorder="1" applyAlignment="1">
      <alignment wrapText="1"/>
    </xf>
    <xf numFmtId="0" fontId="0" fillId="0" borderId="10" xfId="0" applyBorder="1" applyAlignment="1">
      <alignment wrapText="1"/>
    </xf>
    <xf numFmtId="166" fontId="2" fillId="0" borderId="4" xfId="3" applyNumberFormat="1" applyFont="1" applyFill="1" applyBorder="1" applyAlignment="1">
      <alignment horizontal="left"/>
    </xf>
    <xf numFmtId="166" fontId="2" fillId="0" borderId="0" xfId="3" applyNumberFormat="1" applyFont="1" applyFill="1" applyBorder="1" applyAlignment="1">
      <alignment horizontal="left"/>
    </xf>
    <xf numFmtId="166" fontId="6" fillId="0" borderId="32" xfId="2" applyNumberFormat="1" applyFont="1" applyFill="1" applyBorder="1" applyAlignment="1">
      <alignment horizontal="center"/>
    </xf>
    <xf numFmtId="166" fontId="6" fillId="0" borderId="0" xfId="2" applyNumberFormat="1" applyFont="1" applyFill="1" applyBorder="1" applyAlignment="1">
      <alignment horizontal="center"/>
    </xf>
    <xf numFmtId="0" fontId="1" fillId="0" borderId="2" xfId="0" applyFont="1" applyFill="1" applyBorder="1" applyAlignment="1">
      <alignment horizontal="left"/>
    </xf>
    <xf numFmtId="0" fontId="1" fillId="0" borderId="28" xfId="2" applyFont="1" applyFill="1" applyBorder="1" applyAlignment="1" applyProtection="1"/>
    <xf numFmtId="0" fontId="1" fillId="0" borderId="9" xfId="0" applyFont="1" applyBorder="1" applyAlignment="1">
      <alignment horizontal="left" vertical="top" wrapText="1"/>
    </xf>
    <xf numFmtId="0" fontId="1"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23" xfId="0" applyFont="1" applyFill="1" applyBorder="1" applyAlignment="1">
      <alignment horizontal="left" wrapText="1"/>
    </xf>
    <xf numFmtId="0" fontId="4" fillId="0" borderId="9" xfId="0" applyFont="1" applyFill="1" applyBorder="1" applyAlignment="1">
      <alignment horizontal="left" wrapText="1"/>
    </xf>
    <xf numFmtId="0" fontId="1" fillId="0" borderId="9" xfId="2" applyFont="1" applyFill="1" applyBorder="1" applyAlignment="1">
      <alignment horizontal="left" wrapText="1"/>
    </xf>
    <xf numFmtId="170" fontId="2" fillId="0" borderId="4" xfId="1" applyNumberFormat="1" applyFont="1" applyFill="1" applyBorder="1" applyAlignment="1">
      <alignment horizontal="center"/>
    </xf>
    <xf numFmtId="170" fontId="2" fillId="0" borderId="0" xfId="1" applyNumberFormat="1" applyFont="1" applyFill="1" applyBorder="1" applyAlignment="1">
      <alignment horizontal="center"/>
    </xf>
    <xf numFmtId="0" fontId="4" fillId="0" borderId="9" xfId="0" applyFont="1" applyFill="1" applyBorder="1" applyAlignment="1">
      <alignment wrapText="1"/>
    </xf>
    <xf numFmtId="0" fontId="18" fillId="0" borderId="9" xfId="0" applyFont="1" applyFill="1" applyBorder="1" applyAlignment="1">
      <alignment wrapText="1"/>
    </xf>
    <xf numFmtId="0" fontId="4" fillId="0" borderId="9" xfId="2" applyFont="1" applyFill="1" applyBorder="1" applyAlignment="1">
      <alignment horizontal="left" vertical="top" wrapText="1"/>
    </xf>
    <xf numFmtId="0" fontId="1" fillId="0" borderId="9" xfId="2" applyFont="1" applyFill="1" applyBorder="1" applyAlignment="1" applyProtection="1">
      <alignment horizontal="left" vertical="top" wrapText="1"/>
    </xf>
    <xf numFmtId="0" fontId="1" fillId="0" borderId="9" xfId="0" applyFont="1" applyFill="1" applyBorder="1" applyAlignment="1">
      <alignment horizontal="left" wrapText="1"/>
    </xf>
    <xf numFmtId="0" fontId="4" fillId="0" borderId="9" xfId="2" applyFont="1" applyFill="1" applyBorder="1" applyAlignment="1">
      <alignment horizontal="left" wrapText="1"/>
    </xf>
    <xf numFmtId="0" fontId="1" fillId="0" borderId="9" xfId="2" applyFont="1" applyFill="1" applyBorder="1" applyAlignment="1">
      <alignment horizontal="left" vertical="top" wrapText="1"/>
    </xf>
    <xf numFmtId="0" fontId="7" fillId="0" borderId="9" xfId="2" applyFont="1" applyFill="1" applyBorder="1" applyAlignment="1">
      <alignment horizontal="left" wrapText="1"/>
    </xf>
    <xf numFmtId="166" fontId="6" fillId="0" borderId="32" xfId="0" applyNumberFormat="1" applyFont="1" applyFill="1" applyBorder="1" applyAlignment="1">
      <alignment horizontal="left"/>
    </xf>
    <xf numFmtId="166" fontId="6" fillId="0" borderId="0" xfId="0" applyNumberFormat="1" applyFont="1" applyFill="1" applyBorder="1" applyAlignment="1">
      <alignment horizontal="left"/>
    </xf>
    <xf numFmtId="166" fontId="6" fillId="0" borderId="8" xfId="0" applyNumberFormat="1" applyFont="1" applyFill="1" applyBorder="1" applyAlignment="1">
      <alignment horizontal="left"/>
    </xf>
    <xf numFmtId="0" fontId="4" fillId="0" borderId="9" xfId="0" applyFont="1" applyFill="1" applyBorder="1" applyAlignment="1">
      <alignment horizontal="center" wrapText="1"/>
    </xf>
    <xf numFmtId="0" fontId="2" fillId="0" borderId="28" xfId="8" applyFont="1" applyFill="1" applyBorder="1" applyAlignment="1">
      <alignment horizontal="center" wrapText="1"/>
    </xf>
    <xf numFmtId="0" fontId="2" fillId="0" borderId="3" xfId="8" applyFont="1" applyFill="1" applyBorder="1" applyAlignment="1">
      <alignment horizontal="center" wrapText="1"/>
    </xf>
    <xf numFmtId="166" fontId="6" fillId="0" borderId="4" xfId="0" applyNumberFormat="1" applyFont="1" applyBorder="1" applyAlignment="1">
      <alignment horizontal="right"/>
    </xf>
    <xf numFmtId="166" fontId="6" fillId="0" borderId="0" xfId="0" applyNumberFormat="1" applyFont="1" applyBorder="1" applyAlignment="1">
      <alignment horizontal="right"/>
    </xf>
    <xf numFmtId="166" fontId="6" fillId="0" borderId="8" xfId="0" applyNumberFormat="1" applyFont="1" applyBorder="1" applyAlignment="1">
      <alignment horizontal="right"/>
    </xf>
    <xf numFmtId="0" fontId="1" fillId="0" borderId="9" xfId="0" applyFont="1" applyBorder="1" applyAlignment="1" applyProtection="1">
      <alignment wrapText="1"/>
      <protection hidden="1"/>
    </xf>
    <xf numFmtId="0" fontId="1" fillId="0" borderId="9" xfId="0" applyFont="1" applyBorder="1" applyAlignment="1">
      <alignment wrapText="1"/>
    </xf>
    <xf numFmtId="43" fontId="2" fillId="0" borderId="7" xfId="1" applyFont="1" applyBorder="1" applyProtection="1">
      <protection locked="0"/>
    </xf>
    <xf numFmtId="43" fontId="2" fillId="0" borderId="6" xfId="1" applyFont="1" applyBorder="1" applyProtection="1">
      <protection locked="0"/>
    </xf>
    <xf numFmtId="43" fontId="1" fillId="0" borderId="29" xfId="1" applyFont="1" applyBorder="1" applyProtection="1">
      <protection locked="0"/>
    </xf>
    <xf numFmtId="43" fontId="1" fillId="0" borderId="10" xfId="1" applyFont="1" applyBorder="1" applyProtection="1">
      <protection locked="0"/>
    </xf>
    <xf numFmtId="2" fontId="1" fillId="0" borderId="10" xfId="2" applyNumberFormat="1" applyFont="1" applyBorder="1" applyProtection="1">
      <protection locked="0"/>
    </xf>
    <xf numFmtId="43" fontId="2" fillId="0" borderId="10" xfId="1" applyFont="1" applyBorder="1" applyProtection="1">
      <protection locked="0"/>
    </xf>
    <xf numFmtId="2" fontId="1" fillId="0" borderId="29" xfId="2" applyNumberFormat="1" applyFont="1" applyBorder="1" applyProtection="1">
      <protection locked="0"/>
    </xf>
    <xf numFmtId="43" fontId="1" fillId="0" borderId="29" xfId="1" applyFont="1" applyBorder="1" applyAlignment="1" applyProtection="1">
      <protection locked="0"/>
    </xf>
    <xf numFmtId="43" fontId="1" fillId="0" borderId="10" xfId="1" applyFont="1" applyBorder="1" applyAlignment="1" applyProtection="1">
      <protection locked="0"/>
    </xf>
    <xf numFmtId="43" fontId="1" fillId="0" borderId="37" xfId="1" applyFont="1" applyBorder="1" applyProtection="1">
      <protection locked="0"/>
    </xf>
    <xf numFmtId="43" fontId="1" fillId="0" borderId="14" xfId="1" applyFont="1" applyBorder="1" applyProtection="1">
      <protection locked="0"/>
    </xf>
    <xf numFmtId="43" fontId="1" fillId="0" borderId="1" xfId="1" applyFont="1" applyBorder="1" applyProtection="1">
      <protection locked="0"/>
    </xf>
    <xf numFmtId="43" fontId="2" fillId="0" borderId="0" xfId="1" applyFont="1" applyBorder="1" applyAlignment="1" applyProtection="1">
      <alignment horizontal="right"/>
      <protection locked="0"/>
    </xf>
    <xf numFmtId="43" fontId="2" fillId="0" borderId="28" xfId="1" applyFont="1" applyBorder="1" applyAlignment="1" applyProtection="1">
      <protection locked="0"/>
    </xf>
    <xf numFmtId="43" fontId="1" fillId="0" borderId="17" xfId="1" applyFont="1" applyBorder="1" applyProtection="1">
      <protection locked="0"/>
    </xf>
    <xf numFmtId="43" fontId="1" fillId="0" borderId="3" xfId="1" applyFont="1" applyBorder="1" applyProtection="1">
      <protection locked="0"/>
    </xf>
    <xf numFmtId="43" fontId="1" fillId="0" borderId="0" xfId="1" applyFont="1" applyProtection="1">
      <protection locked="0"/>
    </xf>
    <xf numFmtId="43" fontId="1" fillId="0" borderId="19" xfId="1" applyFont="1" applyBorder="1" applyAlignment="1" applyProtection="1">
      <alignment horizontal="center"/>
      <protection locked="0"/>
    </xf>
    <xf numFmtId="43" fontId="2" fillId="0" borderId="28" xfId="1" applyFont="1" applyBorder="1" applyAlignment="1" applyProtection="1">
      <alignment horizontal="center"/>
      <protection locked="0"/>
    </xf>
    <xf numFmtId="43" fontId="2" fillId="0" borderId="28" xfId="1" quotePrefix="1" applyFont="1" applyBorder="1" applyAlignment="1" applyProtection="1">
      <alignment horizontal="left"/>
      <protection locked="0"/>
    </xf>
    <xf numFmtId="43" fontId="1" fillId="0" borderId="29" xfId="1" applyFont="1" applyBorder="1" applyAlignment="1" applyProtection="1">
      <alignment horizontal="right"/>
      <protection locked="0"/>
    </xf>
    <xf numFmtId="2" fontId="1" fillId="0" borderId="38" xfId="2" applyNumberFormat="1" applyFont="1" applyBorder="1" applyProtection="1">
      <protection locked="0"/>
    </xf>
    <xf numFmtId="2" fontId="1" fillId="0" borderId="39" xfId="2" applyNumberFormat="1" applyFont="1" applyBorder="1" applyProtection="1">
      <protection locked="0"/>
    </xf>
    <xf numFmtId="2" fontId="4" fillId="0" borderId="29" xfId="2" applyNumberFormat="1" applyFont="1" applyBorder="1" applyAlignment="1" applyProtection="1">
      <alignment horizontal="center"/>
      <protection locked="0"/>
    </xf>
    <xf numFmtId="43" fontId="1" fillId="0" borderId="7" xfId="1" applyFont="1" applyFill="1" applyBorder="1" applyProtection="1">
      <protection locked="0"/>
    </xf>
    <xf numFmtId="43" fontId="1" fillId="0" borderId="8" xfId="1" applyFont="1" applyFill="1" applyBorder="1" applyProtection="1">
      <protection locked="0"/>
    </xf>
    <xf numFmtId="43" fontId="1" fillId="0" borderId="29" xfId="1" applyFont="1" applyFill="1" applyBorder="1" applyProtection="1">
      <protection locked="0"/>
    </xf>
    <xf numFmtId="43" fontId="1" fillId="0" borderId="31" xfId="1" applyFont="1" applyFill="1" applyBorder="1" applyProtection="1">
      <protection locked="0"/>
    </xf>
    <xf numFmtId="43" fontId="1" fillId="0" borderId="11" xfId="1" applyFont="1" applyFill="1" applyBorder="1" applyProtection="1">
      <protection locked="0"/>
    </xf>
    <xf numFmtId="43" fontId="1" fillId="0" borderId="8" xfId="3" applyFont="1" applyFill="1" applyBorder="1" applyProtection="1">
      <protection locked="0"/>
    </xf>
    <xf numFmtId="4" fontId="1" fillId="0" borderId="11" xfId="0" applyNumberFormat="1" applyFont="1" applyFill="1" applyBorder="1" applyProtection="1">
      <protection locked="0"/>
    </xf>
    <xf numFmtId="43" fontId="1" fillId="0" borderId="11" xfId="3" applyFont="1" applyFill="1" applyBorder="1" applyProtection="1">
      <protection locked="0"/>
    </xf>
    <xf numFmtId="4" fontId="2" fillId="0" borderId="29" xfId="0" applyNumberFormat="1" applyFont="1" applyFill="1" applyBorder="1" applyAlignment="1" applyProtection="1">
      <alignment horizontal="right"/>
      <protection locked="0"/>
    </xf>
    <xf numFmtId="4" fontId="1" fillId="0" borderId="29" xfId="0" applyNumberFormat="1" applyFont="1" applyFill="1" applyBorder="1" applyProtection="1">
      <protection locked="0"/>
    </xf>
    <xf numFmtId="4" fontId="2" fillId="0" borderId="11" xfId="0" applyNumberFormat="1" applyFont="1" applyFill="1" applyBorder="1" applyAlignment="1" applyProtection="1">
      <alignment horizontal="right"/>
      <protection locked="0"/>
    </xf>
    <xf numFmtId="4" fontId="1" fillId="0" borderId="11" xfId="0" applyNumberFormat="1" applyFont="1" applyFill="1" applyBorder="1" applyAlignment="1" applyProtection="1">
      <alignment horizontal="right"/>
      <protection locked="0"/>
    </xf>
    <xf numFmtId="4" fontId="1" fillId="0" borderId="29" xfId="0" applyNumberFormat="1" applyFont="1" applyFill="1" applyBorder="1" applyAlignment="1" applyProtection="1">
      <alignment horizontal="right"/>
      <protection locked="0"/>
    </xf>
    <xf numFmtId="43" fontId="1" fillId="0" borderId="15" xfId="1" applyFont="1" applyFill="1" applyBorder="1" applyProtection="1">
      <protection locked="0"/>
    </xf>
    <xf numFmtId="43" fontId="2" fillId="0" borderId="8" xfId="1" applyFont="1" applyFill="1" applyBorder="1" applyProtection="1">
      <protection locked="0"/>
    </xf>
    <xf numFmtId="43" fontId="1" fillId="0" borderId="18" xfId="1" applyFont="1" applyFill="1" applyBorder="1" applyProtection="1">
      <protection locked="0"/>
    </xf>
    <xf numFmtId="43" fontId="1" fillId="0" borderId="0" xfId="1" applyFont="1" applyFill="1" applyBorder="1" applyProtection="1">
      <protection locked="0"/>
    </xf>
    <xf numFmtId="43" fontId="1" fillId="0" borderId="0" xfId="1" applyFont="1" applyFill="1" applyProtection="1">
      <protection locked="0"/>
    </xf>
    <xf numFmtId="43" fontId="1" fillId="0" borderId="1" xfId="1" applyFont="1" applyFill="1" applyBorder="1" applyProtection="1">
      <protection locked="0"/>
    </xf>
    <xf numFmtId="43" fontId="2" fillId="0" borderId="2" xfId="1" applyFont="1" applyFill="1" applyBorder="1" applyAlignment="1" applyProtection="1">
      <alignment horizontal="center"/>
      <protection locked="0"/>
    </xf>
    <xf numFmtId="43" fontId="2" fillId="0" borderId="2" xfId="1" quotePrefix="1" applyFont="1" applyFill="1" applyBorder="1" applyAlignment="1" applyProtection="1">
      <alignment horizontal="left"/>
      <protection locked="0"/>
    </xf>
    <xf numFmtId="43" fontId="1" fillId="0" borderId="3" xfId="1" applyFont="1" applyFill="1" applyBorder="1" applyProtection="1">
      <protection locked="0"/>
    </xf>
    <xf numFmtId="43" fontId="1" fillId="0" borderId="25" xfId="3" applyFont="1" applyFill="1" applyBorder="1" applyProtection="1">
      <protection locked="0"/>
    </xf>
    <xf numFmtId="43" fontId="1" fillId="0" borderId="26" xfId="3" applyFont="1" applyFill="1" applyBorder="1" applyProtection="1">
      <protection locked="0"/>
    </xf>
    <xf numFmtId="43" fontId="1" fillId="0" borderId="4" xfId="1" applyFont="1" applyFill="1" applyBorder="1" applyAlignment="1" applyProtection="1">
      <protection locked="0"/>
    </xf>
    <xf numFmtId="43" fontId="1" fillId="0" borderId="10" xfId="1" applyFont="1" applyFill="1" applyBorder="1" applyProtection="1">
      <protection locked="0"/>
    </xf>
    <xf numFmtId="4" fontId="1" fillId="0" borderId="11" xfId="0" applyNumberFormat="1" applyFont="1" applyFill="1" applyBorder="1" applyAlignment="1" applyProtection="1">
      <alignment vertical="top"/>
      <protection locked="0"/>
    </xf>
    <xf numFmtId="43" fontId="1" fillId="0" borderId="10" xfId="3" applyFont="1" applyFill="1" applyBorder="1" applyAlignment="1" applyProtection="1">
      <alignment vertical="top"/>
      <protection locked="0"/>
    </xf>
    <xf numFmtId="43" fontId="1" fillId="0" borderId="11" xfId="1" applyFont="1" applyFill="1" applyBorder="1" applyAlignment="1" applyProtection="1">
      <alignment vertical="top"/>
      <protection locked="0"/>
    </xf>
    <xf numFmtId="4" fontId="1" fillId="0" borderId="29" xfId="0" applyNumberFormat="1" applyFont="1" applyFill="1" applyBorder="1" applyAlignment="1" applyProtection="1">
      <alignment vertical="top"/>
      <protection locked="0"/>
    </xf>
    <xf numFmtId="43" fontId="1" fillId="0" borderId="28" xfId="2" applyNumberFormat="1" applyFont="1" applyFill="1" applyBorder="1" applyAlignment="1" applyProtection="1">
      <alignment horizontal="center"/>
      <protection locked="0"/>
    </xf>
    <xf numFmtId="4" fontId="1" fillId="0" borderId="32" xfId="2" applyNumberFormat="1" applyFont="1" applyFill="1" applyBorder="1" applyProtection="1">
      <protection locked="0"/>
    </xf>
    <xf numFmtId="43" fontId="1" fillId="0" borderId="32" xfId="2" applyNumberFormat="1" applyFont="1" applyFill="1" applyBorder="1" applyAlignment="1" applyProtection="1">
      <alignment horizontal="center"/>
      <protection locked="0"/>
    </xf>
    <xf numFmtId="172" fontId="1" fillId="0" borderId="29" xfId="0" applyNumberFormat="1" applyFont="1" applyFill="1" applyBorder="1" applyProtection="1">
      <protection locked="0"/>
    </xf>
    <xf numFmtId="43" fontId="1" fillId="0" borderId="0" xfId="3" applyFont="1" applyFill="1" applyBorder="1" applyProtection="1">
      <protection locked="0"/>
    </xf>
    <xf numFmtId="172" fontId="1" fillId="0" borderId="0" xfId="3" applyNumberFormat="1" applyFont="1" applyFill="1" applyBorder="1" applyAlignment="1" applyProtection="1">
      <protection locked="0"/>
    </xf>
    <xf numFmtId="172" fontId="1" fillId="0" borderId="30" xfId="3" applyNumberFormat="1" applyFont="1" applyFill="1" applyBorder="1" applyAlignment="1" applyProtection="1">
      <protection locked="0"/>
    </xf>
    <xf numFmtId="0" fontId="1" fillId="0" borderId="32" xfId="0" applyFont="1" applyFill="1" applyBorder="1" applyProtection="1">
      <protection locked="0"/>
    </xf>
    <xf numFmtId="0" fontId="1" fillId="0" borderId="20" xfId="0" applyFont="1" applyFill="1" applyBorder="1" applyProtection="1">
      <protection locked="0"/>
    </xf>
    <xf numFmtId="172" fontId="1" fillId="0" borderId="20" xfId="3" applyNumberFormat="1" applyFont="1" applyFill="1" applyBorder="1" applyAlignment="1" applyProtection="1">
      <protection locked="0"/>
    </xf>
    <xf numFmtId="172" fontId="1" fillId="0" borderId="36" xfId="3" applyNumberFormat="1" applyFont="1" applyFill="1" applyBorder="1" applyAlignment="1" applyProtection="1">
      <protection locked="0"/>
    </xf>
    <xf numFmtId="172" fontId="1" fillId="0" borderId="35" xfId="3" applyNumberFormat="1" applyFont="1" applyFill="1" applyBorder="1" applyAlignment="1" applyProtection="1">
      <protection locked="0"/>
    </xf>
    <xf numFmtId="43" fontId="1" fillId="0" borderId="10" xfId="6" applyFont="1" applyFill="1" applyBorder="1" applyProtection="1">
      <protection locked="0"/>
    </xf>
    <xf numFmtId="43" fontId="1" fillId="0" borderId="1" xfId="3" applyFont="1" applyFill="1" applyBorder="1" applyProtection="1">
      <protection locked="0"/>
    </xf>
    <xf numFmtId="43" fontId="2" fillId="0" borderId="2" xfId="3" applyFont="1" applyFill="1" applyBorder="1" applyAlignment="1" applyProtection="1">
      <alignment horizontal="center"/>
      <protection locked="0"/>
    </xf>
    <xf numFmtId="43" fontId="2" fillId="0" borderId="2" xfId="3" quotePrefix="1" applyFont="1" applyFill="1" applyBorder="1" applyAlignment="1" applyProtection="1">
      <alignment horizontal="left"/>
      <protection locked="0"/>
    </xf>
    <xf numFmtId="43" fontId="1" fillId="0" borderId="3" xfId="3" applyFont="1" applyFill="1" applyBorder="1" applyProtection="1">
      <protection locked="0"/>
    </xf>
    <xf numFmtId="0" fontId="1" fillId="0" borderId="4" xfId="2" applyFont="1" applyFill="1" applyBorder="1" applyProtection="1">
      <protection locked="0"/>
    </xf>
    <xf numFmtId="0" fontId="1" fillId="0" borderId="10" xfId="2" applyFont="1" applyFill="1" applyBorder="1" applyProtection="1">
      <protection locked="0"/>
    </xf>
    <xf numFmtId="43" fontId="1" fillId="0" borderId="4" xfId="1" applyFont="1" applyFill="1" applyBorder="1" applyProtection="1">
      <protection locked="0"/>
    </xf>
    <xf numFmtId="43" fontId="1" fillId="0" borderId="15" xfId="3" applyFont="1" applyFill="1" applyBorder="1" applyProtection="1">
      <protection locked="0"/>
    </xf>
    <xf numFmtId="166" fontId="6" fillId="0" borderId="8" xfId="2" applyNumberFormat="1" applyFont="1" applyFill="1" applyBorder="1" applyAlignment="1" applyProtection="1">
      <protection locked="0"/>
    </xf>
    <xf numFmtId="43" fontId="2" fillId="0" borderId="2" xfId="3" applyFont="1" applyFill="1" applyBorder="1" applyProtection="1">
      <protection locked="0"/>
    </xf>
    <xf numFmtId="43" fontId="1" fillId="0" borderId="18" xfId="3" applyFont="1" applyFill="1" applyBorder="1" applyProtection="1">
      <protection locked="0"/>
    </xf>
    <xf numFmtId="43" fontId="1" fillId="0" borderId="0" xfId="3" applyFont="1" applyFill="1" applyProtection="1">
      <protection locked="0"/>
    </xf>
    <xf numFmtId="4" fontId="1" fillId="0" borderId="11" xfId="0" applyNumberFormat="1" applyFont="1" applyFill="1" applyBorder="1" applyAlignment="1" applyProtection="1">
      <protection locked="0"/>
    </xf>
    <xf numFmtId="43" fontId="2" fillId="0" borderId="28" xfId="3" applyFont="1" applyFill="1" applyBorder="1" applyAlignment="1" applyProtection="1">
      <alignment horizontal="center"/>
      <protection locked="0"/>
    </xf>
    <xf numFmtId="43" fontId="2" fillId="0" borderId="28" xfId="3" quotePrefix="1" applyFont="1" applyFill="1" applyBorder="1" applyAlignment="1" applyProtection="1">
      <alignment horizontal="left"/>
      <protection locked="0"/>
    </xf>
    <xf numFmtId="0" fontId="1" fillId="0" borderId="32" xfId="2" applyFont="1" applyFill="1" applyBorder="1" applyProtection="1">
      <protection locked="0"/>
    </xf>
    <xf numFmtId="43" fontId="1" fillId="0" borderId="32" xfId="1" applyFont="1" applyFill="1" applyBorder="1" applyProtection="1">
      <protection locked="0"/>
    </xf>
    <xf numFmtId="43" fontId="1" fillId="0" borderId="29" xfId="1" applyFont="1" applyFill="1" applyBorder="1" applyAlignment="1" applyProtection="1">
      <protection locked="0"/>
    </xf>
    <xf numFmtId="43" fontId="1" fillId="0" borderId="10" xfId="1" applyFont="1" applyFill="1" applyBorder="1" applyAlignment="1" applyProtection="1">
      <protection locked="0"/>
    </xf>
    <xf numFmtId="4" fontId="1" fillId="0" borderId="29" xfId="2" applyNumberFormat="1" applyFont="1" applyFill="1" applyBorder="1" applyAlignment="1" applyProtection="1">
      <alignment horizontal="right"/>
      <protection locked="0"/>
    </xf>
    <xf numFmtId="43" fontId="2" fillId="0" borderId="28" xfId="3" applyFont="1" applyFill="1" applyBorder="1" applyProtection="1">
      <protection locked="0"/>
    </xf>
    <xf numFmtId="4" fontId="4" fillId="0" borderId="11" xfId="2" applyNumberFormat="1" applyFont="1" applyFill="1" applyBorder="1" applyProtection="1">
      <protection locked="0"/>
    </xf>
    <xf numFmtId="43" fontId="4" fillId="0" borderId="10" xfId="3" applyFont="1" applyFill="1" applyBorder="1" applyProtection="1">
      <protection locked="0"/>
    </xf>
    <xf numFmtId="4" fontId="1" fillId="0" borderId="11" xfId="2" applyNumberFormat="1" applyFont="1" applyFill="1" applyBorder="1" applyProtection="1">
      <protection locked="0"/>
    </xf>
    <xf numFmtId="43" fontId="1" fillId="0" borderId="32" xfId="6" applyNumberFormat="1" applyFont="1" applyFill="1" applyBorder="1" applyAlignment="1" applyProtection="1">
      <protection locked="0"/>
    </xf>
    <xf numFmtId="172" fontId="1" fillId="0" borderId="10" xfId="6" applyNumberFormat="1" applyFont="1" applyFill="1" applyBorder="1" applyProtection="1">
      <protection locked="0"/>
    </xf>
    <xf numFmtId="0" fontId="1" fillId="0" borderId="29" xfId="0" applyNumberFormat="1" applyFont="1" applyFill="1" applyBorder="1" applyProtection="1">
      <protection locked="0"/>
    </xf>
    <xf numFmtId="43" fontId="1" fillId="0" borderId="15" xfId="7" applyFont="1" applyFill="1" applyBorder="1" applyProtection="1">
      <protection locked="0"/>
    </xf>
    <xf numFmtId="43" fontId="2" fillId="0" borderId="8" xfId="7" applyFont="1" applyFill="1" applyBorder="1" applyProtection="1">
      <protection locked="0"/>
    </xf>
    <xf numFmtId="43" fontId="1" fillId="0" borderId="18" xfId="7" applyFont="1" applyFill="1" applyBorder="1" applyProtection="1">
      <protection locked="0"/>
    </xf>
    <xf numFmtId="43" fontId="1" fillId="0" borderId="0" xfId="7" applyFont="1" applyFill="1" applyProtection="1">
      <protection locked="0"/>
    </xf>
    <xf numFmtId="43" fontId="1" fillId="0" borderId="1" xfId="6" applyFont="1" applyFill="1" applyBorder="1" applyProtection="1">
      <protection locked="0"/>
    </xf>
    <xf numFmtId="43" fontId="2" fillId="0" borderId="28" xfId="6" applyFont="1" applyFill="1" applyBorder="1" applyAlignment="1" applyProtection="1">
      <alignment horizontal="center"/>
      <protection locked="0"/>
    </xf>
    <xf numFmtId="43" fontId="2" fillId="0" borderId="28" xfId="6" quotePrefix="1" applyFont="1" applyFill="1" applyBorder="1" applyAlignment="1" applyProtection="1">
      <alignment horizontal="left"/>
      <protection locked="0"/>
    </xf>
    <xf numFmtId="43" fontId="1" fillId="0" borderId="3" xfId="6" applyFont="1" applyFill="1" applyBorder="1" applyProtection="1">
      <protection locked="0"/>
    </xf>
    <xf numFmtId="43" fontId="2" fillId="0" borderId="28" xfId="1" applyFont="1" applyFill="1" applyBorder="1" applyAlignment="1" applyProtection="1">
      <alignment horizontal="center"/>
      <protection locked="0"/>
    </xf>
    <xf numFmtId="43" fontId="2" fillId="0" borderId="28" xfId="1" quotePrefix="1" applyFont="1" applyFill="1" applyBorder="1" applyAlignment="1" applyProtection="1">
      <alignment horizontal="left"/>
      <protection locked="0"/>
    </xf>
    <xf numFmtId="43" fontId="1" fillId="0" borderId="29" xfId="1" applyFont="1" applyFill="1" applyBorder="1" applyAlignment="1" applyProtection="1">
      <alignment horizontal="center"/>
      <protection locked="0"/>
    </xf>
    <xf numFmtId="43" fontId="1" fillId="0" borderId="8" xfId="1" applyFont="1" applyFill="1" applyBorder="1" applyAlignment="1" applyProtection="1">
      <alignment horizontal="center"/>
      <protection locked="0"/>
    </xf>
    <xf numFmtId="43" fontId="1" fillId="0" borderId="32" xfId="1" applyFont="1" applyFill="1" applyBorder="1" applyAlignment="1" applyProtection="1">
      <protection locked="0"/>
    </xf>
    <xf numFmtId="43" fontId="1" fillId="0" borderId="32" xfId="3" applyFont="1" applyFill="1" applyBorder="1" applyProtection="1">
      <protection locked="0"/>
    </xf>
    <xf numFmtId="4" fontId="2" fillId="0" borderId="29" xfId="2" applyNumberFormat="1" applyFont="1" applyFill="1" applyBorder="1" applyAlignment="1" applyProtection="1">
      <alignment horizontal="right"/>
      <protection locked="0"/>
    </xf>
    <xf numFmtId="43" fontId="1" fillId="0" borderId="8" xfId="5" applyFont="1" applyBorder="1" applyProtection="1">
      <protection locked="0"/>
    </xf>
    <xf numFmtId="43" fontId="2" fillId="0" borderId="10" xfId="5" applyFont="1" applyBorder="1" applyProtection="1">
      <protection locked="0"/>
    </xf>
    <xf numFmtId="43" fontId="1" fillId="0" borderId="10" xfId="5" applyFont="1" applyBorder="1" applyProtection="1">
      <protection locked="0"/>
    </xf>
    <xf numFmtId="43" fontId="1" fillId="0" borderId="10" xfId="5" applyFont="1" applyFill="1" applyBorder="1" applyProtection="1">
      <protection locked="0"/>
    </xf>
    <xf numFmtId="43" fontId="1" fillId="0" borderId="8" xfId="5" applyFont="1" applyFill="1" applyBorder="1" applyProtection="1">
      <protection locked="0"/>
    </xf>
    <xf numFmtId="43" fontId="1" fillId="0" borderId="3" xfId="5" applyFont="1" applyFill="1" applyBorder="1" applyProtection="1">
      <protection locked="0"/>
    </xf>
    <xf numFmtId="43" fontId="1" fillId="0" borderId="10" xfId="5" applyFont="1" applyFill="1" applyBorder="1" applyAlignment="1" applyProtection="1">
      <alignment horizontal="left"/>
      <protection locked="0"/>
    </xf>
    <xf numFmtId="43" fontId="1" fillId="0" borderId="12" xfId="5" applyFont="1" applyFill="1" applyBorder="1" applyProtection="1">
      <protection locked="0"/>
    </xf>
    <xf numFmtId="43" fontId="1" fillId="0" borderId="10" xfId="5" applyFont="1" applyBorder="1" applyAlignment="1" applyProtection="1">
      <alignment horizontal="left"/>
      <protection locked="0"/>
    </xf>
    <xf numFmtId="43" fontId="1" fillId="0" borderId="15" xfId="5" applyFont="1" applyBorder="1" applyProtection="1">
      <protection locked="0"/>
    </xf>
    <xf numFmtId="43" fontId="2" fillId="0" borderId="8" xfId="5" applyFont="1" applyBorder="1" applyProtection="1">
      <protection locked="0"/>
    </xf>
    <xf numFmtId="43" fontId="1" fillId="0" borderId="18" xfId="5" applyFont="1" applyBorder="1" applyProtection="1">
      <protection locked="0"/>
    </xf>
  </cellXfs>
  <cellStyles count="9">
    <cellStyle name="Comma" xfId="1" builtinId="3"/>
    <cellStyle name="Comma 2" xfId="3"/>
    <cellStyle name="Comma 2 2" xfId="6"/>
    <cellStyle name="Comma 3" xfId="4"/>
    <cellStyle name="Comma 4" xfId="5"/>
    <cellStyle name="Comma 4 2" xfId="7"/>
    <cellStyle name="Normal" xfId="0" builtinId="0"/>
    <cellStyle name="Normal 2" xfId="2"/>
    <cellStyle name="Normal 3 2" xfId="8"/>
  </cellStyles>
  <dxfs count="0"/>
  <tableStyles count="0" defaultTableStyle="TableStyleMedium9" defaultPivotStyle="PivotStyleLight16"/>
  <colors>
    <mruColors>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H1\DAH%20Files\Users\Kemar\Desktop\QS%20Revolution%20Project\Description%20Databas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h1\dahfiles\Dukharan%20Apartments\Dukharan%20BQ%20-%20QS%20PRIC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h1\dahfiles\National%20Housing%20Trust\Industry%20Cove\Superceed-%20May.%2016,%202011\Industry%20Cove%20-%20Infrastructure%20Development%20(superceeded-pric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tions DataBase"/>
    </sheetNames>
    <sheetDataSet>
      <sheetData sheetId="0">
        <row r="1339">
          <cell r="F1339" t="str">
            <v>JOINERY, FIXTURES &amp; FITTINGS</v>
          </cell>
        </row>
        <row r="1340">
          <cell r="F1340">
            <v>0</v>
          </cell>
        </row>
        <row r="1341">
          <cell r="F1341">
            <v>0</v>
          </cell>
        </row>
        <row r="1342">
          <cell r="F1342" t="str">
            <v>FLOORS AND SKIRTINGS</v>
          </cell>
        </row>
        <row r="1343">
          <cell r="F1343">
            <v>0</v>
          </cell>
        </row>
        <row r="1344">
          <cell r="F1344" t="str">
            <v>Skirting:</v>
          </cell>
        </row>
        <row r="1345">
          <cell r="F1345">
            <v>0</v>
          </cell>
        </row>
        <row r="1346">
          <cell r="F1346" t="str">
            <v>"Cedar" skirting with rounded edges 25mm x 100mm high, plugged and screwed to walls (as per detail - sheet A-6)</v>
          </cell>
        </row>
        <row r="1347">
          <cell r="F1347">
            <v>0</v>
          </cell>
        </row>
        <row r="1348">
          <cell r="F1348" t="str">
            <v>"Cedar" crown moulding 25mm x 100mm wide plugged and screwed to walls &amp; ceiling (as per detail - sheet A-6)</v>
          </cell>
        </row>
        <row r="1349">
          <cell r="F1349">
            <v>0</v>
          </cell>
        </row>
        <row r="1350">
          <cell r="F1350">
            <v>0</v>
          </cell>
        </row>
        <row r="1351">
          <cell r="F1351" t="str">
            <v>Moulding:</v>
          </cell>
        </row>
        <row r="1352">
          <cell r="F1352">
            <v>0</v>
          </cell>
        </row>
        <row r="1353">
          <cell r="F1353" t="str">
            <v>In-situ concrete moulding to base of 300mm square column (as per detail)</v>
          </cell>
        </row>
        <row r="1354">
          <cell r="F1354">
            <v>0</v>
          </cell>
        </row>
        <row r="1355">
          <cell r="F1355" t="str">
            <v>In-situ concrete moulding to top of 300mm square column (as per detail)</v>
          </cell>
        </row>
        <row r="1356">
          <cell r="F1356">
            <v>0</v>
          </cell>
        </row>
        <row r="1357">
          <cell r="F1357" t="str">
            <v>In-situ concrete moulding to window opening 25mm x 100mm wide</v>
          </cell>
        </row>
        <row r="1358">
          <cell r="F1358">
            <v>0</v>
          </cell>
        </row>
        <row r="1359">
          <cell r="F1359">
            <v>0</v>
          </cell>
        </row>
        <row r="1360">
          <cell r="F1360">
            <v>0</v>
          </cell>
        </row>
        <row r="1361">
          <cell r="F1361">
            <v>0</v>
          </cell>
        </row>
        <row r="1362">
          <cell r="F1362">
            <v>0</v>
          </cell>
        </row>
        <row r="1363">
          <cell r="F1363">
            <v>0</v>
          </cell>
        </row>
        <row r="1364">
          <cell r="F1364">
            <v>0</v>
          </cell>
        </row>
        <row r="1365">
          <cell r="F1365">
            <v>0</v>
          </cell>
        </row>
        <row r="1366">
          <cell r="F1366" t="str">
            <v>WALL AND CEILING LININGS</v>
          </cell>
        </row>
        <row r="1367">
          <cell r="F1367">
            <v>0</v>
          </cell>
        </row>
        <row r="1368">
          <cell r="F1368" t="str">
            <v>Cement board lining; secured to top of base unit</v>
          </cell>
        </row>
        <row r="1369">
          <cell r="F1369">
            <v>0</v>
          </cell>
        </row>
        <row r="1370">
          <cell r="F1370" t="str">
            <v>"Zebra wood" veneer finish; secured to exposed surfaces</v>
          </cell>
        </row>
        <row r="1371">
          <cell r="F1371">
            <v>0</v>
          </cell>
        </row>
        <row r="1372">
          <cell r="F1372">
            <v>0</v>
          </cell>
        </row>
        <row r="1373">
          <cell r="F1373">
            <v>0</v>
          </cell>
        </row>
        <row r="1374">
          <cell r="F1374">
            <v>0</v>
          </cell>
        </row>
        <row r="1375">
          <cell r="F1375">
            <v>0</v>
          </cell>
        </row>
        <row r="1376">
          <cell r="F1376">
            <v>0</v>
          </cell>
        </row>
        <row r="1377">
          <cell r="F1377">
            <v>0</v>
          </cell>
        </row>
        <row r="1378">
          <cell r="F1378">
            <v>0</v>
          </cell>
        </row>
        <row r="1379">
          <cell r="F1379">
            <v>0</v>
          </cell>
        </row>
        <row r="1380">
          <cell r="F1380">
            <v>0</v>
          </cell>
        </row>
        <row r="1381">
          <cell r="F1381" t="str">
            <v>WALL PANELLING AND PANELLED PARTITIONS/ PILASTERS AND BEAM CASINGS</v>
          </cell>
        </row>
        <row r="1382">
          <cell r="F1382">
            <v>0</v>
          </cell>
        </row>
        <row r="1383">
          <cell r="F1383" t="str">
            <v>Panels</v>
          </cell>
        </row>
        <row r="1384">
          <cell r="F1384">
            <v>0</v>
          </cell>
        </row>
        <row r="1385">
          <cell r="F1385" t="str">
            <v>"Luxe + Natura" solid orange 3mm thick glass panes ref. nr. 0313, secured in aluminium framing</v>
          </cell>
        </row>
        <row r="1386">
          <cell r="F1386">
            <v>0</v>
          </cell>
        </row>
        <row r="1387">
          <cell r="F1387" t="str">
            <v>3-Form panel "Ting Ting" ref. nr. 800.726.0126 front and back "sand stone" panels secured into aluminium frame</v>
          </cell>
        </row>
        <row r="1388">
          <cell r="F1388">
            <v>0</v>
          </cell>
        </row>
        <row r="1389">
          <cell r="F1389" t="str">
            <v>Size: 2400mm wide x 600mm high</v>
          </cell>
        </row>
        <row r="1390">
          <cell r="F1390">
            <v>0</v>
          </cell>
        </row>
        <row r="1391">
          <cell r="F1391" t="str">
            <v>Size: 1300mm wide x 600mm high</v>
          </cell>
        </row>
        <row r="1392">
          <cell r="F1392">
            <v>0</v>
          </cell>
        </row>
        <row r="1393">
          <cell r="F1393" t="str">
            <v>Size: 700mm wide x 600mm high</v>
          </cell>
        </row>
        <row r="1394">
          <cell r="F1394">
            <v>0</v>
          </cell>
        </row>
        <row r="1395">
          <cell r="F1395" t="str">
            <v>Size: 450mm wide x 600mm high</v>
          </cell>
        </row>
        <row r="1396">
          <cell r="F1396">
            <v>0</v>
          </cell>
        </row>
        <row r="1397">
          <cell r="F1397" t="str">
            <v>Size: 2400mm wide x 1200mm high</v>
          </cell>
        </row>
        <row r="1398">
          <cell r="F1398">
            <v>0</v>
          </cell>
        </row>
        <row r="1399">
          <cell r="F1399" t="str">
            <v>Size: 1300mm wide x 1200mm high</v>
          </cell>
        </row>
        <row r="1400">
          <cell r="F1400">
            <v>0</v>
          </cell>
        </row>
        <row r="1401">
          <cell r="F1401" t="str">
            <v>Size: 700mm wide x 1200mm high</v>
          </cell>
        </row>
        <row r="1402">
          <cell r="F1402">
            <v>0</v>
          </cell>
        </row>
        <row r="1403">
          <cell r="F1403" t="str">
            <v>Size: 450mm wide x 1200mm high</v>
          </cell>
        </row>
        <row r="1404">
          <cell r="F1404" t="str">
            <v>………………….</v>
          </cell>
        </row>
        <row r="1405">
          <cell r="F1405">
            <v>0</v>
          </cell>
        </row>
        <row r="1406">
          <cell r="F1406">
            <v>0</v>
          </cell>
        </row>
        <row r="1407">
          <cell r="F1407" t="str">
            <v>Signage Panelling</v>
          </cell>
        </row>
        <row r="1408">
          <cell r="F1408">
            <v>0</v>
          </cell>
        </row>
        <row r="1409">
          <cell r="F1409" t="str">
            <v>Include the P.C. Sum of $__________ for Signage Graphics to be executed by a Nominated Sub-Contractor to be designated by Sagicor Life Jamaica Limited</v>
          </cell>
        </row>
        <row r="1410">
          <cell r="F1410">
            <v>0</v>
          </cell>
        </row>
        <row r="1411">
          <cell r="F1411" t="str">
            <v>Add for Profit</v>
          </cell>
        </row>
        <row r="1412">
          <cell r="F1412">
            <v>0</v>
          </cell>
        </row>
        <row r="1413">
          <cell r="F1413" t="str">
            <v>Add for Attendance</v>
          </cell>
        </row>
        <row r="1414">
          <cell r="F1414">
            <v>0</v>
          </cell>
        </row>
        <row r="1415">
          <cell r="F1415">
            <v>0</v>
          </cell>
        </row>
        <row r="1416">
          <cell r="F1416">
            <v>0</v>
          </cell>
        </row>
        <row r="1417">
          <cell r="F1417" t="str">
            <v>Column and beam casings</v>
          </cell>
        </row>
        <row r="1418">
          <cell r="F1418">
            <v>0</v>
          </cell>
        </row>
        <row r="1419">
          <cell r="F1419" t="str">
            <v>1Nr - 900mm x 450mm Drywall column, 3300mm high , all exposed surfaces lined with 12mm thick sheetrock secured to metal frame, the whole fixed to tiled floor</v>
          </cell>
        </row>
        <row r="1420">
          <cell r="F1420">
            <v>0</v>
          </cell>
        </row>
        <row r="1421">
          <cell r="F1421" t="str">
            <v>2Nr - 400mm x 300mm Drywall column, 3000mm high , all exposed surfaces lined with 12mm thick sheetrock secured to metal frame, the whole fixed to tiled floor</v>
          </cell>
        </row>
        <row r="1422">
          <cell r="F1422">
            <v>0</v>
          </cell>
        </row>
        <row r="1423">
          <cell r="F1423" t="str">
            <v>300mm x 300mm Drywall beam, 2500mm long, all exposed surfaces lined with 12mm thick sheetrock secured to metal frame, the whole fixed to tiled floor</v>
          </cell>
        </row>
        <row r="1424">
          <cell r="F1424">
            <v>0</v>
          </cell>
        </row>
        <row r="1425">
          <cell r="F1425" t="str">
            <v>150mm Thick drywall 450mm high cladded both sides with 12mm thick concrete board, secured to wolmanized pitch pine timber frame, the whole fixed to tiled floor</v>
          </cell>
        </row>
        <row r="1426">
          <cell r="F1426">
            <v>0</v>
          </cell>
        </row>
        <row r="1427">
          <cell r="F1427" t="str">
            <v>250mm Thick drywall 450mm high cladded both sides with 12mm thick "sheetrock" board, secured to metal studs frame, with and including 100 x 100mm recess at top, the whole fixed to tiled floor</v>
          </cell>
        </row>
        <row r="1428">
          <cell r="F1428">
            <v>0</v>
          </cell>
        </row>
        <row r="1429">
          <cell r="F1429" t="str">
            <v>Construct base unit 900 x 450 x 1050mm high cladded with 6mm thick plywood secured to 63mm wide metal studs framing, including 88mm wide x 350mm high recess to base</v>
          </cell>
        </row>
        <row r="1430">
          <cell r="F1430">
            <v>0</v>
          </cell>
        </row>
        <row r="1431">
          <cell r="F1431">
            <v>0</v>
          </cell>
        </row>
        <row r="1432">
          <cell r="F1432">
            <v>0</v>
          </cell>
        </row>
        <row r="1433">
          <cell r="F1433">
            <v>0</v>
          </cell>
        </row>
        <row r="1434">
          <cell r="F1434">
            <v>0</v>
          </cell>
        </row>
        <row r="1435">
          <cell r="F1435">
            <v>0</v>
          </cell>
        </row>
        <row r="1436">
          <cell r="F1436">
            <v>0</v>
          </cell>
        </row>
        <row r="1437">
          <cell r="F1437" t="str">
            <v>WINDOWS/ DOORS/ FRAMES/ LININGS AND FINISHINGS</v>
          </cell>
        </row>
        <row r="1438">
          <cell r="F1438">
            <v>0</v>
          </cell>
        </row>
        <row r="1439">
          <cell r="F1439" t="str">
            <v>Windows</v>
          </cell>
        </row>
        <row r="1440">
          <cell r="F1440">
            <v>0</v>
          </cell>
        </row>
        <row r="1441">
          <cell r="F1441" t="str">
            <v>Glazed double hung sash window comprising 6mm thick clear glass infill panels, secured in "extruded upvc" frame, plugging and screwing metal frame to masonry opening &amp; sealing all round with an approved quality caulking compound</v>
          </cell>
        </row>
        <row r="1442">
          <cell r="F1442">
            <v>0</v>
          </cell>
        </row>
        <row r="1443">
          <cell r="F1443" t="str">
            <v>Glazed sash windows comprising 6mm thick clear glass panels secured in 38mm x 38mm cedar frame with 12mm thick glazing beads</v>
          </cell>
        </row>
        <row r="1444">
          <cell r="F1444">
            <v>0</v>
          </cell>
        </row>
        <row r="1445">
          <cell r="F1445" t="str">
            <v>Glazed casement windows with 6mm thick clear glass panels secured in 38mm x 50mm cedar frame with 12mm thick glazing beads</v>
          </cell>
        </row>
        <row r="1446">
          <cell r="F1446">
            <v>0</v>
          </cell>
        </row>
        <row r="1447">
          <cell r="F1447" t="str">
            <v>Glazed pivot window comprising 6mm thick clear glass secured in 25mm x 50mm cedar frame with 12mm thick glazing beads</v>
          </cell>
        </row>
        <row r="1448">
          <cell r="F1448">
            <v>0</v>
          </cell>
        </row>
        <row r="1449">
          <cell r="F1449" t="str">
            <v>Glazed fixed windows comprising 6mm thick clear glass beaded in 38mm x 50mm cedar frame with 12mm thick glazing beads</v>
          </cell>
        </row>
        <row r="1450">
          <cell r="F1450">
            <v>0</v>
          </cell>
        </row>
        <row r="1451">
          <cell r="F1451" t="str">
            <v>Glazed fanlight comprising 6mm thick clear glass beaded in wolmanized pitch pine frame with 12mm thick glazing beads</v>
          </cell>
        </row>
        <row r="1452">
          <cell r="F1452">
            <v>0</v>
          </cell>
        </row>
        <row r="1453">
          <cell r="F1453" t="str">
            <v xml:space="preserve">Upvc louvre windows secured in upvc frame, complete with push-up lever operators; plugged and screwed to masonry opening </v>
          </cell>
        </row>
        <row r="1454">
          <cell r="F1454">
            <v>0</v>
          </cell>
        </row>
        <row r="1455">
          <cell r="F1455" t="str">
            <v>Serpentine "operable" louvre windows secured in metal half frame, with push-up lever operations (as per manufacturer specification)</v>
          </cell>
        </row>
        <row r="1456">
          <cell r="F1456">
            <v>0</v>
          </cell>
        </row>
        <row r="1457">
          <cell r="F1457" t="str">
            <v>Serpentine "fixed" louvre windows secured in metal half frame (as per manufacturer specification)</v>
          </cell>
        </row>
        <row r="1458">
          <cell r="F1458">
            <v>0</v>
          </cell>
        </row>
        <row r="1459">
          <cell r="F1459" t="str">
            <v>Aluminium jalousie KD louvre windows with white baked enamel finish and push-up lever operations (as per TMP manufacturer specifications)</v>
          </cell>
        </row>
        <row r="1460">
          <cell r="F1460">
            <v>0</v>
          </cell>
        </row>
        <row r="1461">
          <cell r="F1461" t="str">
            <v>Cedar louvre window fixed in metal half frame, including with push-up lever operations (as per manufacturer specifications)</v>
          </cell>
        </row>
        <row r="1462">
          <cell r="F1462">
            <v>0</v>
          </cell>
        </row>
        <row r="1463">
          <cell r="F1463" t="str">
            <v>Mosquito mesh framed with aluminium RHS; secured to window opening</v>
          </cell>
        </row>
        <row r="1464">
          <cell r="F1464">
            <v>0</v>
          </cell>
        </row>
        <row r="1465">
          <cell r="F1465" t="str">
            <v>1081mm wide x 1893mm high</v>
          </cell>
        </row>
        <row r="1466">
          <cell r="F1466">
            <v>0</v>
          </cell>
        </row>
        <row r="1467">
          <cell r="F1467" t="str">
            <v>1081mm wide x 457mm high</v>
          </cell>
        </row>
        <row r="1468">
          <cell r="F1468">
            <v>0</v>
          </cell>
        </row>
        <row r="1469">
          <cell r="F1469" t="str">
            <v>1074mm wide x 1893mm high</v>
          </cell>
        </row>
        <row r="1470">
          <cell r="F1470">
            <v>0</v>
          </cell>
        </row>
        <row r="1471">
          <cell r="F1471" t="str">
            <v>1074mm wide x 457mm high</v>
          </cell>
        </row>
        <row r="1472">
          <cell r="F1472">
            <v>0</v>
          </cell>
        </row>
        <row r="1473">
          <cell r="F1473" t="str">
            <v>974mm wide x 1893mm high</v>
          </cell>
        </row>
        <row r="1474">
          <cell r="F1474">
            <v>0</v>
          </cell>
        </row>
        <row r="1475">
          <cell r="F1475" t="str">
            <v>974mm wide x 457mm high</v>
          </cell>
        </row>
        <row r="1476">
          <cell r="F1476">
            <v>0</v>
          </cell>
        </row>
        <row r="1477">
          <cell r="F1477" t="str">
            <v>914mm wide x 1893mm high</v>
          </cell>
        </row>
        <row r="1478">
          <cell r="F1478">
            <v>0</v>
          </cell>
        </row>
        <row r="1479">
          <cell r="F1479" t="str">
            <v>914mm wide x 457mm high</v>
          </cell>
        </row>
        <row r="1480">
          <cell r="F1480">
            <v>0</v>
          </cell>
        </row>
        <row r="1481">
          <cell r="F1481" t="str">
            <v>895mm wide x 1232mm high</v>
          </cell>
        </row>
        <row r="1482">
          <cell r="F1482">
            <v>0</v>
          </cell>
        </row>
        <row r="1483">
          <cell r="F1483" t="str">
            <v>724mm wide x 1893mm high</v>
          </cell>
        </row>
        <row r="1484">
          <cell r="F1484">
            <v>0</v>
          </cell>
        </row>
        <row r="1485">
          <cell r="F1485" t="str">
            <v>724mm wide x 457mm high</v>
          </cell>
        </row>
        <row r="1486">
          <cell r="F1486">
            <v>0</v>
          </cell>
        </row>
        <row r="1487">
          <cell r="F1487" t="str">
            <v>591mm wide x 1232mm high</v>
          </cell>
        </row>
        <row r="1488">
          <cell r="F1488">
            <v>0</v>
          </cell>
        </row>
        <row r="1489">
          <cell r="F1489" t="str">
            <v>468mm wide x 457mm high</v>
          </cell>
        </row>
        <row r="1490">
          <cell r="F1490">
            <v>0</v>
          </cell>
        </row>
        <row r="1491">
          <cell r="F1491" t="str">
            <v>457mm wide x 457mm high</v>
          </cell>
        </row>
        <row r="1492">
          <cell r="F1492">
            <v>0</v>
          </cell>
        </row>
        <row r="1493">
          <cell r="F1493" t="str">
            <v>438mm wide x 1232mm high</v>
          </cell>
        </row>
        <row r="1494">
          <cell r="F1494">
            <v>0</v>
          </cell>
        </row>
        <row r="1495">
          <cell r="F1495" t="str">
            <v>438mm wide x 1028mm high</v>
          </cell>
        </row>
        <row r="1496">
          <cell r="F1496">
            <v>0</v>
          </cell>
        </row>
        <row r="1497">
          <cell r="F1497">
            <v>0</v>
          </cell>
        </row>
        <row r="1498">
          <cell r="F1498">
            <v>0</v>
          </cell>
        </row>
        <row r="1499">
          <cell r="F1499" t="str">
            <v>Cedar window frames, linings &amp; finishes:</v>
          </cell>
        </row>
        <row r="1500">
          <cell r="F1500">
            <v>0</v>
          </cell>
        </row>
        <row r="1501">
          <cell r="F1501" t="str">
            <v>Wolmanized pitch pine window frames, linings &amp; finishes:</v>
          </cell>
        </row>
        <row r="1502">
          <cell r="F1502">
            <v>0</v>
          </cell>
        </row>
        <row r="1503">
          <cell r="F1503" t="str">
            <v>Window frame 50mm x 100mm</v>
          </cell>
        </row>
        <row r="1504">
          <cell r="F1504">
            <v>0</v>
          </cell>
        </row>
        <row r="1505">
          <cell r="F1505">
            <v>0</v>
          </cell>
        </row>
        <row r="1506">
          <cell r="F1506">
            <v>0</v>
          </cell>
        </row>
        <row r="1507">
          <cell r="F1507">
            <v>0</v>
          </cell>
        </row>
        <row r="1508">
          <cell r="F1508" t="str">
            <v>Doors</v>
          </cell>
        </row>
        <row r="1509">
          <cell r="F1509">
            <v>0</v>
          </cell>
        </row>
        <row r="1510">
          <cell r="F1510" t="str">
            <v>V-jointed external timber door 38mm thick; hanging on butt hinges (measured separately)</v>
          </cell>
        </row>
        <row r="1511">
          <cell r="F1511">
            <v>0</v>
          </cell>
        </row>
        <row r="1512">
          <cell r="F1512" t="str">
            <v>Raised panel timber door 38mm thick; with hardcore lipping at all edges, hanging on butts (measured separately)</v>
          </cell>
        </row>
        <row r="1513">
          <cell r="F1513">
            <v>0</v>
          </cell>
        </row>
        <row r="1514">
          <cell r="F1514" t="str">
            <v>Raised panel external timber door 38mm thick consisting of 125mm moulded stiles, intermediate and top rails, 200mm bottom rails, filled in with raised panels on both sides and hanging on butt hinges (measured separately)</v>
          </cell>
        </row>
        <row r="1515">
          <cell r="F1515">
            <v>0</v>
          </cell>
        </row>
        <row r="1516">
          <cell r="F1516" t="str">
            <v>Raised panel 38mm thick metal door; with hardwood lipping at all edges, hanging on butts (measured separately)</v>
          </cell>
        </row>
        <row r="1517">
          <cell r="F1517">
            <v>0</v>
          </cell>
        </row>
        <row r="1518">
          <cell r="F1518" t="str">
            <v>Flush Solid core door 38mm thick consisting of hardwood lipping at all edges; hanging on butt hinges (measured separately)</v>
          </cell>
        </row>
        <row r="1519">
          <cell r="F1519">
            <v>0</v>
          </cell>
        </row>
        <row r="1520">
          <cell r="F1520" t="str">
            <v>Flush Hollow core plywood door 38mm thick with hardcore lipping at all edges, hanging on butts (measured separately)</v>
          </cell>
        </row>
        <row r="1521">
          <cell r="F1521">
            <v>0</v>
          </cell>
        </row>
        <row r="1522">
          <cell r="F1522" t="str">
            <v>Flush Hollow core bi-fold plywood door 25mm thick consisting of fixed louvre infill panels; hanging on butt hinges (measured separately)</v>
          </cell>
        </row>
        <row r="1523">
          <cell r="F1523">
            <v>0</v>
          </cell>
        </row>
        <row r="1524">
          <cell r="F1524" t="str">
            <v>Cedar fixed louvre door consisting of 75mm stiles, 150mm bottom panel, 75mm top panel; hanging on hinges (measured separately)</v>
          </cell>
        </row>
        <row r="1525">
          <cell r="F1525">
            <v>0</v>
          </cell>
        </row>
        <row r="1526">
          <cell r="F1526" t="str">
            <v>Glazed door comprising 6mm thick clear glass panel, beaded in 44mm thick cedar frame consisting of 127mm stiles, 229mm bottom panel, 152mm top panel; hanging on hinges (measured separately)</v>
          </cell>
        </row>
        <row r="1527">
          <cell r="F1527">
            <v>0</v>
          </cell>
        </row>
        <row r="1528">
          <cell r="F1528" t="str">
            <v>Glazed door comprising 6mm thick clear glass panel, beaded in 44mm thick cedar frame consisting of 115mm stiles, 229mm bottom panel, 115mm top panel; hanging on hinges (measured separately)</v>
          </cell>
        </row>
        <row r="1529">
          <cell r="F1529">
            <v>0</v>
          </cell>
        </row>
        <row r="1530">
          <cell r="F1530" t="str">
            <v>Glazed pocket door comprising 6mm thick clear glass panel beaded in 44mm thick cedar frame consisting of 75mm stiles, 150mm bottom panel, 75mm top panel; including constructing door pocket cladded with 12mm thick gypsum board with taped and plastered join</v>
          </cell>
        </row>
        <row r="1531">
          <cell r="F1531">
            <v>0</v>
          </cell>
        </row>
        <row r="1532">
          <cell r="F1532" t="str">
            <v>914mm wide x 2134mm high door; comprising 1nr clear glass panel 660mm x 1753mm  (type "G")</v>
          </cell>
        </row>
        <row r="1533">
          <cell r="F1533">
            <v>0</v>
          </cell>
        </row>
        <row r="1534">
          <cell r="F1534" t="str">
            <v>900mm wide x 2050mm high door</v>
          </cell>
        </row>
        <row r="1535">
          <cell r="F1535">
            <v>0</v>
          </cell>
        </row>
        <row r="1536">
          <cell r="F1536" t="str">
            <v>850mm wide x 2050mm high door in two leaves; overall 1700mm wide</v>
          </cell>
        </row>
        <row r="1537">
          <cell r="F1537">
            <v>0</v>
          </cell>
        </row>
        <row r="1538">
          <cell r="F1538" t="str">
            <v>800mm wide x 2050mm high door</v>
          </cell>
        </row>
        <row r="1539">
          <cell r="F1539">
            <v>0</v>
          </cell>
        </row>
        <row r="1540">
          <cell r="F1540" t="str">
            <v>800mm wide x 2000mm high door</v>
          </cell>
        </row>
        <row r="1541">
          <cell r="F1541">
            <v>0</v>
          </cell>
        </row>
        <row r="1542">
          <cell r="F1542" t="str">
            <v>762mm wide x 2134mm high door; comprising 1nr clear glass panel 508mm x 1753mm  (type "E")</v>
          </cell>
        </row>
        <row r="1543">
          <cell r="F1543">
            <v>0</v>
          </cell>
        </row>
        <row r="1544">
          <cell r="F1544" t="str">
            <v>750mm wide x 2050mm high door in two leaves; 1500mm wide overall</v>
          </cell>
        </row>
        <row r="1545">
          <cell r="F1545">
            <v>0</v>
          </cell>
        </row>
        <row r="1546">
          <cell r="F1546" t="str">
            <v>750mm wide x 2050mm high door</v>
          </cell>
        </row>
        <row r="1547">
          <cell r="F1547">
            <v>0</v>
          </cell>
        </row>
        <row r="1548">
          <cell r="F1548" t="str">
            <v>650mm wide x 2000mm high door</v>
          </cell>
        </row>
        <row r="1549">
          <cell r="F1549">
            <v>0</v>
          </cell>
        </row>
        <row r="1550">
          <cell r="F1550" t="str">
            <v>600mm wide x 2050mm high door</v>
          </cell>
        </row>
        <row r="1551">
          <cell r="F1551">
            <v>0</v>
          </cell>
        </row>
        <row r="1552">
          <cell r="F1552" t="str">
            <v>Extra over timber door for 6mm thick clear glass vision panel 500mm wide x 1100mm high; fixed in timber door</v>
          </cell>
        </row>
        <row r="1553">
          <cell r="F1553">
            <v>0</v>
          </cell>
        </row>
        <row r="1554">
          <cell r="F1554" t="str">
            <v>Extra over timber door for fixed timber louvre panel 300mm wide x 300mm high; fixed in timber door</v>
          </cell>
        </row>
        <row r="1555">
          <cell r="F1555">
            <v>0</v>
          </cell>
        </row>
        <row r="1556">
          <cell r="F1556">
            <v>0</v>
          </cell>
        </row>
        <row r="1557">
          <cell r="F1557" t="str">
            <v>Dressed pressure treated wolmanized pitch pine timber</v>
          </cell>
        </row>
        <row r="1558">
          <cell r="F1558">
            <v>0</v>
          </cell>
        </row>
        <row r="1559">
          <cell r="F1559" t="str">
            <v>Door frames and door linings:</v>
          </cell>
        </row>
        <row r="1560">
          <cell r="F1560">
            <v>0</v>
          </cell>
        </row>
        <row r="1561">
          <cell r="F1561" t="str">
            <v>Cedar door frame &amp; transome 50 x 100mm, plugged and screwed to rendered jambs</v>
          </cell>
        </row>
        <row r="1562">
          <cell r="F1562">
            <v>0</v>
          </cell>
        </row>
        <row r="1563">
          <cell r="F1563" t="str">
            <v>Cedar door stop 12 x 38mm, fixed to timber frame</v>
          </cell>
        </row>
        <row r="1564">
          <cell r="F1564">
            <v>0</v>
          </cell>
        </row>
        <row r="1565">
          <cell r="F1565" t="str">
            <v xml:space="preserve">Glazing beads 12mm x 38mm </v>
          </cell>
        </row>
        <row r="1566">
          <cell r="F1566">
            <v>0</v>
          </cell>
        </row>
        <row r="1567">
          <cell r="F1567">
            <v>0</v>
          </cell>
        </row>
        <row r="1568">
          <cell r="F1568">
            <v>0</v>
          </cell>
        </row>
        <row r="1569">
          <cell r="F1569" t="str">
            <v>Cedar Architraves</v>
          </cell>
        </row>
        <row r="1570">
          <cell r="F1570">
            <v>0</v>
          </cell>
        </row>
        <row r="1571">
          <cell r="F1571" t="str">
            <v>Window architrave 25 x 150mm</v>
          </cell>
        </row>
        <row r="1572">
          <cell r="F1572">
            <v>0</v>
          </cell>
        </row>
        <row r="1573">
          <cell r="F1573" t="str">
            <v>Window architrave 25 x 150mm, curved</v>
          </cell>
        </row>
        <row r="1574">
          <cell r="F1574">
            <v>0</v>
          </cell>
        </row>
        <row r="1575">
          <cell r="F1575" t="str">
            <v>Door architrave 25 x 150mm</v>
          </cell>
        </row>
        <row r="1576">
          <cell r="F1576">
            <v>0</v>
          </cell>
        </row>
        <row r="1577">
          <cell r="F1577">
            <v>0</v>
          </cell>
        </row>
        <row r="1578">
          <cell r="F1578" t="str">
            <v>Extruded aluminium frame (colour to match existing)</v>
          </cell>
        </row>
        <row r="1579">
          <cell r="F1579">
            <v>0</v>
          </cell>
        </row>
        <row r="1580">
          <cell r="F1580" t="str">
            <v xml:space="preserve">Hollow section 100mm x 100mm </v>
          </cell>
        </row>
        <row r="1581">
          <cell r="F1581">
            <v>0</v>
          </cell>
        </row>
        <row r="1582">
          <cell r="F1582" t="str">
            <v xml:space="preserve">Hollow section 25mm x 75mm </v>
          </cell>
        </row>
        <row r="1583">
          <cell r="F1583">
            <v>0</v>
          </cell>
        </row>
        <row r="1584">
          <cell r="F1584">
            <v>0</v>
          </cell>
        </row>
        <row r="1585">
          <cell r="F1585">
            <v>0</v>
          </cell>
        </row>
        <row r="1586">
          <cell r="F1586">
            <v>0</v>
          </cell>
        </row>
        <row r="1587">
          <cell r="F1587">
            <v>0</v>
          </cell>
        </row>
        <row r="1588">
          <cell r="F1588">
            <v>0</v>
          </cell>
        </row>
        <row r="1589">
          <cell r="F1589" t="str">
            <v>JOINERY SUNDRIES/ FITTINGS</v>
          </cell>
        </row>
        <row r="1590">
          <cell r="F1590">
            <v>0</v>
          </cell>
        </row>
        <row r="1591">
          <cell r="F1591" t="str">
            <v>Kitchen Fixtures:</v>
          </cell>
        </row>
        <row r="1592">
          <cell r="F1592" t="str">
            <v>Kitchen cabinetry constructed from dressed pressure treated wolmanized pitch pine framing 25mm x 50mm, with 18mm thick plywood sides, shelves and doors, complete with approved concealed hinges,chromium plated door pulls &amp; magnetic locks; all exposed surfa</v>
          </cell>
        </row>
        <row r="1593">
          <cell r="F1593">
            <v>0</v>
          </cell>
        </row>
        <row r="1594">
          <cell r="F1594" t="str">
            <v>Kitchen cabinetry constructed from cedar framing 25mm x 50mm, with 18mm thick plywood sides, shelves and doors, complete with approved concealed hinges,chromium plated door pulls &amp; magnetic locks; all exposed surfaces and shelves to be covered with "white</v>
          </cell>
        </row>
        <row r="1595">
          <cell r="F1595">
            <v>0</v>
          </cell>
        </row>
        <row r="1596">
          <cell r="F1596" t="str">
            <v>Kitchen cabinetry constructed from cedar framing 25mm x 50mm, with 18mm thick plywood sides, shelves and doors, complete with approved concealed hinges,chromium plated door pulls &amp; magnetic locks; all exposed surfaces and shelves to be covered with "white</v>
          </cell>
        </row>
        <row r="1597">
          <cell r="F1597">
            <v>0</v>
          </cell>
        </row>
        <row r="1598">
          <cell r="F1598" t="str">
            <v>Kitchen cabinetry constructed from cedar framing 25mm x 50mm, with 18mm thick plywood sides, shelves and doors, complete with approved concealed hinges,chromium plated door pulls &amp; magnetic locks; all exposed surfaces and shelves to be covered with "white</v>
          </cell>
        </row>
        <row r="1599">
          <cell r="F1599">
            <v>0</v>
          </cell>
        </row>
        <row r="1600">
          <cell r="F1600" t="str">
            <v>Floor unit 3900mm girth x 600mm wide x 900mm high, including 1nr single sink cut-out (U-shaped on plan)</v>
          </cell>
        </row>
        <row r="1601">
          <cell r="F1601">
            <v>0</v>
          </cell>
        </row>
        <row r="1602">
          <cell r="F1602" t="str">
            <v>Floor unit 5346mm girth x 600mm wide x 900mm high, including 1nr single sink cut-out (L-shaped on plan)</v>
          </cell>
        </row>
        <row r="1603">
          <cell r="F1603">
            <v>0</v>
          </cell>
        </row>
        <row r="1604">
          <cell r="F1604" t="str">
            <v>Floor unit 2469mm long x 600mm wide x 900mm high</v>
          </cell>
        </row>
        <row r="1605">
          <cell r="F1605">
            <v>0</v>
          </cell>
        </row>
        <row r="1606">
          <cell r="F1606" t="str">
            <v xml:space="preserve">Floor cupboard unit, one end semi-circular, 1700mm long x 600mm wide x 900mm high </v>
          </cell>
        </row>
        <row r="1607">
          <cell r="F1607">
            <v>0</v>
          </cell>
        </row>
        <row r="1608">
          <cell r="F1608" t="str">
            <v>Floor cupboard unit, trapezoidal on plan, 900mm long x 600mm wide x 900mm high</v>
          </cell>
        </row>
        <row r="1609">
          <cell r="F1609">
            <v>0</v>
          </cell>
        </row>
        <row r="1610">
          <cell r="F1610" t="str">
            <v xml:space="preserve">Floor cupboard unit 300mm long x 600mm wide x 900mm high </v>
          </cell>
        </row>
        <row r="1611">
          <cell r="F1611">
            <v>0</v>
          </cell>
        </row>
        <row r="1612">
          <cell r="F1612" t="str">
            <v>Wall mounted unit 1000mm long x 305mm wide x 761mm high</v>
          </cell>
        </row>
        <row r="1613">
          <cell r="F1613">
            <v>0</v>
          </cell>
        </row>
        <row r="1614">
          <cell r="F1614" t="str">
            <v>Wall mounted unit 2734mm girth x 305mm wide x 761mm high (L-shaped on plan)</v>
          </cell>
        </row>
        <row r="1615">
          <cell r="F1615">
            <v>0</v>
          </cell>
        </row>
        <row r="1616">
          <cell r="F1616" t="str">
            <v>Wall mounted unit 2469mm long x 305mm wide x 761mm high</v>
          </cell>
        </row>
        <row r="1617">
          <cell r="F1617">
            <v>0</v>
          </cell>
        </row>
        <row r="1618">
          <cell r="F1618" t="str">
            <v>Wall hung cupboard unit 1800mm long x 300mm wide x 750mm high</v>
          </cell>
        </row>
        <row r="1619">
          <cell r="F1619">
            <v>0</v>
          </cell>
        </row>
        <row r="1620">
          <cell r="F1620" t="str">
            <v>Wall hung cupboard unit 1500mm long x 300mm wide x 750mm high</v>
          </cell>
        </row>
        <row r="1621">
          <cell r="F1621">
            <v>0</v>
          </cell>
        </row>
        <row r="1622">
          <cell r="F1622">
            <v>0</v>
          </cell>
        </row>
        <row r="1623">
          <cell r="F1623">
            <v>0</v>
          </cell>
        </row>
        <row r="1624">
          <cell r="F1624" t="str">
            <v>Bathroom Fixtures:</v>
          </cell>
        </row>
        <row r="1625">
          <cell r="F1625" t="str">
            <v>Bathroom vanitary unit constructed from cedar 50mm x 50mm framing, doors, etc., having all exposed surfaces of unit to be stained, all floor units with 100mm high recessed skirting at base and doors of equal size and spacing, all built on 50mm x 100mm ced</v>
          </cell>
        </row>
        <row r="1626">
          <cell r="F1626">
            <v>0</v>
          </cell>
        </row>
        <row r="1627">
          <cell r="F1627" t="str">
            <v xml:space="preserve">Bathroom vanitary unit constructed from wolmanized pitch pine 50mm x 50mm framing, doors, etc., having all exposed surfaces of unit to be stained, all floor units with 100mm high recessed skirting at base and doors of equal size and spacing, all built on </v>
          </cell>
        </row>
        <row r="1628">
          <cell r="F1628">
            <v>0</v>
          </cell>
        </row>
        <row r="1629">
          <cell r="F1629" t="str">
            <v>Bathroom vanity formed of 25mm x 50mm  framing with 18mm thick plywood shelf and 25mm thick base on 50mm x 100mm recessed base enclosed in 18mm thick plywood doors and sides covered with "white" plastic laminate with approved concealed hinges and lock and</v>
          </cell>
        </row>
        <row r="1630">
          <cell r="F1630">
            <v>0</v>
          </cell>
        </row>
        <row r="1631">
          <cell r="F1631" t="str">
            <v>Bathroom vanity formed of 25mm x 50mm  framing with 18mm thick plywood shelf and 25mm thick base on 50mm x 100mm recessed base enclosed in 18mm thick plywood doors and sides covered with "white" plastic laminate with approved concealed hinges and lock and</v>
          </cell>
        </row>
        <row r="1632">
          <cell r="F1632">
            <v>0</v>
          </cell>
        </row>
        <row r="1633">
          <cell r="F1633" t="str">
            <v xml:space="preserve">Bathroom vanity constructed from cedar framing 25mm x 50mm, with 18mm thick plywood sides, shelves and doors, complete with approved concealed hinges,chromium plated door pulls &amp; magnetic locks; all exposed surfaces and shelves to be covered with "white" </v>
          </cell>
        </row>
        <row r="1634">
          <cell r="F1634">
            <v>0</v>
          </cell>
        </row>
        <row r="1635">
          <cell r="F1635" t="str">
            <v>Floor unit 900mm long x 600mm wide x 900mm high; with 1nr lavatory bowl cut-out</v>
          </cell>
        </row>
        <row r="1636">
          <cell r="F1636">
            <v>0</v>
          </cell>
        </row>
        <row r="1637">
          <cell r="F1637" t="str">
            <v>Floor unit 2550mm long x 600mm wide x 900mm high; with 3nr lavatory bowl cut-out</v>
          </cell>
        </row>
        <row r="1638">
          <cell r="F1638">
            <v>0</v>
          </cell>
        </row>
        <row r="1639">
          <cell r="F1639">
            <v>0</v>
          </cell>
        </row>
        <row r="1640">
          <cell r="F1640">
            <v>0</v>
          </cell>
        </row>
        <row r="1641">
          <cell r="F1641" t="str">
            <v>Counter tops:</v>
          </cell>
        </row>
        <row r="1642">
          <cell r="F1642" t="str">
            <v>Corian counter-top with rounded edges to suite 600mm wide kitchen floor cupboard unit and including 100mm high rounded backsplash fixed to wall</v>
          </cell>
        </row>
        <row r="1643">
          <cell r="F1643">
            <v>0</v>
          </cell>
        </row>
        <row r="1644">
          <cell r="F1644" t="str">
            <v>Granite counter-top with rounded edges to suite 600mm wide kitchen floor cupboard unit and including 100mm high rounded backsplash fixed to wall</v>
          </cell>
        </row>
        <row r="1645">
          <cell r="F1645">
            <v>0</v>
          </cell>
        </row>
        <row r="1646">
          <cell r="F1646" t="str">
            <v xml:space="preserve">3900mm Girth, with and including 1nr large kitchen sink cut-out </v>
          </cell>
        </row>
        <row r="1647">
          <cell r="F1647">
            <v>0</v>
          </cell>
        </row>
        <row r="1648">
          <cell r="F1648" t="str">
            <v>1700mm long with semi-circular end</v>
          </cell>
        </row>
        <row r="1649">
          <cell r="F1649">
            <v>0</v>
          </cell>
        </row>
        <row r="1650">
          <cell r="F1650" t="str">
            <v>900mm Long, trapeziodal on plan</v>
          </cell>
        </row>
        <row r="1651">
          <cell r="F1651">
            <v>0</v>
          </cell>
        </row>
        <row r="1652">
          <cell r="F1652" t="str">
            <v>300mm Long</v>
          </cell>
        </row>
        <row r="1653">
          <cell r="F1653">
            <v>0</v>
          </cell>
        </row>
        <row r="1654">
          <cell r="F1654">
            <v>0</v>
          </cell>
        </row>
        <row r="1655">
          <cell r="F1655" t="str">
            <v>1475mm Long, with and including 2nr lavatory basin cut-outs</v>
          </cell>
        </row>
        <row r="1656">
          <cell r="F1656">
            <v>0</v>
          </cell>
        </row>
        <row r="1657">
          <cell r="F1657">
            <v>0</v>
          </cell>
        </row>
        <row r="1658">
          <cell r="F1658">
            <v>0</v>
          </cell>
        </row>
        <row r="1659">
          <cell r="F1659" t="str">
            <v>Benches</v>
          </cell>
        </row>
        <row r="1660">
          <cell r="F1660">
            <v>0</v>
          </cell>
        </row>
        <row r="1661">
          <cell r="F1661" t="str">
            <v>Bench constructed of dressed pressure treated wolmanized pitch pine 50mm x 100mm framing secured to floor; seat constructed of 20mm thick marine plyboard and faced with 20mm thick polished cross cut travertine, including 12mm thick cement fibre board side</v>
          </cell>
        </row>
        <row r="1662">
          <cell r="F1662">
            <v>0</v>
          </cell>
        </row>
        <row r="1663">
          <cell r="F1663" t="str">
            <v>1500mm Long x 450mm wide x 450mm high</v>
          </cell>
        </row>
        <row r="1664">
          <cell r="F1664">
            <v>0</v>
          </cell>
        </row>
        <row r="1665">
          <cell r="F1665" t="str">
            <v>1200mm Long x 450mm wide x 450mm high</v>
          </cell>
        </row>
        <row r="1666">
          <cell r="F1666">
            <v>0</v>
          </cell>
        </row>
        <row r="1667">
          <cell r="F1667">
            <v>0</v>
          </cell>
        </row>
        <row r="1668">
          <cell r="F1668" t="str">
            <v>Construct Timber Bench comprising 50mm x 200mm wolmanized pitch pine timber studs and joists with and including 25mm x 200mm tongue and groove seat, size: 2008mm long x 635mm wide x 400mm high</v>
          </cell>
        </row>
        <row r="1669">
          <cell r="F1669">
            <v>0</v>
          </cell>
        </row>
        <row r="1670">
          <cell r="F1670" t="str">
            <v>…………………………..</v>
          </cell>
        </row>
        <row r="1671">
          <cell r="F1671">
            <v>0</v>
          </cell>
        </row>
        <row r="1672">
          <cell r="F1672">
            <v>0</v>
          </cell>
        </row>
        <row r="1673">
          <cell r="F1673">
            <v>0</v>
          </cell>
        </row>
        <row r="1674">
          <cell r="F1674" t="str">
            <v>Mirrors</v>
          </cell>
        </row>
        <row r="1675">
          <cell r="F1675">
            <v>0</v>
          </cell>
        </row>
        <row r="1676">
          <cell r="F1676" t="str">
            <v>6mm Thick mirror with polished edges, holed, plugged and screwed with dome head screws to and including 16mm thick marine plyboard; all secured to blockwall</v>
          </cell>
        </row>
        <row r="1677">
          <cell r="F1677">
            <v>0</v>
          </cell>
        </row>
        <row r="1678">
          <cell r="F1678" t="str">
            <v>12mm Thick Frameless mirror with polished edges; secured into wall with approved screws</v>
          </cell>
        </row>
        <row r="1679">
          <cell r="F1679">
            <v>0</v>
          </cell>
        </row>
        <row r="1680">
          <cell r="F1680" t="str">
            <v>2500mm wide x 900mm high</v>
          </cell>
        </row>
        <row r="1681">
          <cell r="F1681">
            <v>0</v>
          </cell>
        </row>
        <row r="1682">
          <cell r="F1682" t="str">
            <v>1400mm wide  x 900mm high</v>
          </cell>
        </row>
        <row r="1683">
          <cell r="F1683">
            <v>0</v>
          </cell>
        </row>
        <row r="1684">
          <cell r="F1684" t="str">
            <v>1200mm wide  x 900mm high</v>
          </cell>
        </row>
        <row r="1685">
          <cell r="F1685">
            <v>0</v>
          </cell>
        </row>
        <row r="1686">
          <cell r="F1686" t="str">
            <v>900mm wide  x 900mm high</v>
          </cell>
        </row>
        <row r="1687">
          <cell r="F1687">
            <v>0</v>
          </cell>
        </row>
        <row r="1688">
          <cell r="F1688" t="str">
            <v>450mm wide x 900mm high</v>
          </cell>
        </row>
        <row r="1689">
          <cell r="F1689" t="str">
            <v>……………………</v>
          </cell>
        </row>
        <row r="1690">
          <cell r="F1690">
            <v>0</v>
          </cell>
        </row>
        <row r="1691">
          <cell r="F1691">
            <v>0</v>
          </cell>
        </row>
        <row r="1692">
          <cell r="F1692" t="str">
            <v>Computer Room Fixtures:</v>
          </cell>
        </row>
        <row r="1693">
          <cell r="F1693">
            <v>0</v>
          </cell>
        </row>
        <row r="1694">
          <cell r="F1694" t="str">
            <v>Computer table constructed from dressed pressure treated wolmanized pitch pine framing comprising 100mm x 100m legs and brace, 50mm x 75mm top rail and support, 50mm x 100mm foot rail, 25mm x 10mm runner, 50mm triangular bracing, 12mm thick x 300mm wide t</v>
          </cell>
        </row>
        <row r="1695">
          <cell r="F1695">
            <v>0</v>
          </cell>
        </row>
        <row r="1696">
          <cell r="F1696" t="str">
            <v>19600mm Girth x 600mm wide x 900mm high</v>
          </cell>
        </row>
        <row r="1697">
          <cell r="F1697">
            <v>0</v>
          </cell>
        </row>
        <row r="1698">
          <cell r="F1698">
            <v>0</v>
          </cell>
        </row>
        <row r="1699">
          <cell r="F1699">
            <v>0</v>
          </cell>
        </row>
        <row r="1700">
          <cell r="F1700">
            <v>0</v>
          </cell>
        </row>
        <row r="1701">
          <cell r="F1701" t="str">
            <v>Library &amp; Store Room Fixtures:</v>
          </cell>
        </row>
        <row r="1702">
          <cell r="F1702">
            <v>0</v>
          </cell>
        </row>
        <row r="1703">
          <cell r="F1703" t="str">
            <v>Include the Provisional Sum of $1,000,000.00 for constructing Front Desk counter unit 4250mm girth x 600mm wide x 900mm high with split level counter</v>
          </cell>
        </row>
        <row r="1704">
          <cell r="F1704">
            <v>0</v>
          </cell>
        </row>
        <row r="1705">
          <cell r="F1705">
            <v>0</v>
          </cell>
        </row>
        <row r="1706">
          <cell r="F1706" t="str">
            <v>Include the Provisional Sum of $550,000.00 for constructing Book Shelf in library 16456mm long x 450mm wide x 2400mm high</v>
          </cell>
        </row>
        <row r="1707">
          <cell r="F1707">
            <v>0</v>
          </cell>
        </row>
        <row r="1708">
          <cell r="F1708" t="str">
            <v>Include the Provisional Sum of $550,000.00 for constructing Timber Counter Unit and fold up door in book rental room 3812mm long x 600mm wide x 1050mm high</v>
          </cell>
        </row>
        <row r="1709">
          <cell r="F1709">
            <v>0</v>
          </cell>
        </row>
        <row r="1710">
          <cell r="F1710">
            <v>0</v>
          </cell>
        </row>
        <row r="1711">
          <cell r="F1711">
            <v>0</v>
          </cell>
        </row>
        <row r="1712">
          <cell r="F1712" t="str">
            <v>Balustrading:</v>
          </cell>
        </row>
        <row r="1713">
          <cell r="F1713">
            <v>0</v>
          </cell>
        </row>
        <row r="1714">
          <cell r="F1714" t="str">
            <v>Fabricate and install balustrade 1238mm high, of 38mm diameter galvanized tubing with 3 No. handrails at 406mm centres and balustrades 1238mm high anchored in concrete at 1320mm centres and 2282mm high anchored top and bottom spaced every third balustrade</v>
          </cell>
        </row>
        <row r="1715">
          <cell r="F1715">
            <v>0</v>
          </cell>
        </row>
        <row r="1716">
          <cell r="F1716">
            <v>0</v>
          </cell>
        </row>
        <row r="1717">
          <cell r="F1717">
            <v>0</v>
          </cell>
        </row>
        <row r="1718">
          <cell r="F1718">
            <v>0</v>
          </cell>
        </row>
        <row r="1719">
          <cell r="F1719">
            <v>0</v>
          </cell>
        </row>
        <row r="1720">
          <cell r="F1720">
            <v>0</v>
          </cell>
        </row>
        <row r="1721">
          <cell r="F1721">
            <v>0</v>
          </cell>
        </row>
        <row r="1722">
          <cell r="F1722">
            <v>0</v>
          </cell>
        </row>
        <row r="1723">
          <cell r="F1723">
            <v>0</v>
          </cell>
        </row>
        <row r="1724">
          <cell r="F1724">
            <v>0</v>
          </cell>
        </row>
        <row r="1725">
          <cell r="F1725" t="str">
            <v>Miscellaneous Fixtures</v>
          </cell>
        </row>
        <row r="1726">
          <cell r="F1726">
            <v>0</v>
          </cell>
        </row>
        <row r="1727">
          <cell r="F1727" t="str">
            <v xml:space="preserve">Directory unit cladded with 12mm thick cement board and sheetrock, framed with cedar studs and 63mm wide metal studs, with "zebra" wood veneer fixed to exposed surfaces of 6mm thick plywood side panels, size: 375mm x 1200mm x 3025mm high overall - as per </v>
          </cell>
        </row>
        <row r="1728">
          <cell r="F1728">
            <v>0</v>
          </cell>
        </row>
        <row r="1729">
          <cell r="F1729" t="str">
            <v>Security desk constructed from cedar framing, sides, shelves and doors, complete with all hinges, chromium plated door pulls and magnetic catches, with "zebra" wood veneer fixed to exposed surfaces of 6mm thick plywood side panels, size: 3500mm girth x 10</v>
          </cell>
        </row>
        <row r="1730">
          <cell r="F1730">
            <v>0</v>
          </cell>
        </row>
        <row r="1731">
          <cell r="F1731" t="str">
            <v>Refinish stripped curved reception desk size: 4000mm girth x 1000mm wide x 1075mm high overall with new granite countertop, plywood infill panels, part formica "ligna wood" veneer, part "zebra wood" veneer, electrical points, etc. - as per Architect detai</v>
          </cell>
        </row>
        <row r="1732">
          <cell r="F1732">
            <v>0</v>
          </cell>
        </row>
        <row r="1733">
          <cell r="F1733" t="str">
            <v>Construct signage wall 300mm thick x 1750mm wide x 2775mm high with 6mm thick maple plywood cladding, cedar framing, having stained finish to exposed surfaces - all as per Architect detail: sheet A4.0a, A4.1</v>
          </cell>
        </row>
        <row r="1734">
          <cell r="F1734">
            <v>0</v>
          </cell>
        </row>
        <row r="1735">
          <cell r="F1735" t="str">
            <v>Cushion seat, size: 1200mm long x 600mm wide x 475mm high comprising plyboard cladding, timber framing, 75mm thick cushion screwed to plywood seat (as per Architect detail - sheet A7.0)</v>
          </cell>
        </row>
        <row r="1736">
          <cell r="F1736">
            <v>0</v>
          </cell>
        </row>
        <row r="1737">
          <cell r="F1737">
            <v>0</v>
          </cell>
        </row>
        <row r="1738">
          <cell r="F1738">
            <v>0</v>
          </cell>
        </row>
        <row r="1739">
          <cell r="F1739">
            <v>0</v>
          </cell>
        </row>
        <row r="1740">
          <cell r="F1740" t="str">
            <v>SHELVES/ BEARERS/ BRACKETS</v>
          </cell>
        </row>
        <row r="1741">
          <cell r="F1741">
            <v>0</v>
          </cell>
        </row>
        <row r="1742">
          <cell r="F1742" t="str">
            <v>Shelves:</v>
          </cell>
        </row>
        <row r="1743">
          <cell r="F1743">
            <v>0</v>
          </cell>
        </row>
        <row r="1744">
          <cell r="F1744" t="str">
            <v>Plain shelving comprising 3nr rows x 450mm wide metal racks, fixed to blockwall &amp; floor (as per Architect design)</v>
          </cell>
        </row>
        <row r="1745">
          <cell r="F1745">
            <v>0</v>
          </cell>
        </row>
        <row r="1746">
          <cell r="F1746">
            <v>0</v>
          </cell>
        </row>
        <row r="1747">
          <cell r="F1747">
            <v>0</v>
          </cell>
        </row>
        <row r="1748">
          <cell r="F1748" t="str">
            <v>ACCESS DOORS</v>
          </cell>
        </row>
        <row r="1749">
          <cell r="F1749">
            <v>0</v>
          </cell>
        </row>
        <row r="1750">
          <cell r="F1750">
            <v>0</v>
          </cell>
        </row>
        <row r="1751">
          <cell r="F1751" t="str">
            <v>STAIRCASES</v>
          </cell>
        </row>
        <row r="1752">
          <cell r="F1752">
            <v>0</v>
          </cell>
        </row>
        <row r="1753">
          <cell r="F1753" t="str">
            <v>Steps:</v>
          </cell>
        </row>
        <row r="1754">
          <cell r="F1754">
            <v>0</v>
          </cell>
        </row>
        <row r="1755">
          <cell r="F1755" t="str">
            <v>38mm Thick cedar treads; plugged and screwed to concrete steps 300mm wide</v>
          </cell>
        </row>
        <row r="1756">
          <cell r="F1756">
            <v>0</v>
          </cell>
        </row>
        <row r="1757">
          <cell r="F1757" t="str">
            <v>Extra over cedar treads for creating notch to underside of nosing</v>
          </cell>
        </row>
        <row r="1758">
          <cell r="F1758">
            <v>0</v>
          </cell>
        </row>
        <row r="1759">
          <cell r="F1759" t="str">
            <v>Extra over cedar treads for rounded nosing to cedar treads</v>
          </cell>
        </row>
        <row r="1760">
          <cell r="F1760">
            <v>0</v>
          </cell>
        </row>
        <row r="1761">
          <cell r="F1761" t="str">
            <v>25mm Thick x 175mm cedar riser; plugged and screwed to concrete steps</v>
          </cell>
        </row>
        <row r="1762">
          <cell r="F1762">
            <v>0</v>
          </cell>
        </row>
        <row r="1763">
          <cell r="F1763">
            <v>0</v>
          </cell>
        </row>
        <row r="1764">
          <cell r="F1764">
            <v>0</v>
          </cell>
        </row>
        <row r="1765">
          <cell r="F1765" t="str">
            <v>TIMBER STAIRS/ BALUSTRADES</v>
          </cell>
        </row>
        <row r="1766">
          <cell r="F1766">
            <v>0</v>
          </cell>
        </row>
        <row r="1767">
          <cell r="F1767" t="str">
            <v>The following in timber railing 900mm high, ___ m long (as per Architect design)</v>
          </cell>
        </row>
        <row r="1768">
          <cell r="F1768">
            <v>0</v>
          </cell>
        </row>
        <row r="1769">
          <cell r="F1769" t="str">
            <v xml:space="preserve">Cedar handrail with rounded edges 50mm x 100mm </v>
          </cell>
        </row>
        <row r="1770">
          <cell r="F1770">
            <v>0</v>
          </cell>
        </row>
        <row r="1771">
          <cell r="F1771" t="str">
            <v xml:space="preserve">Cedar bottom handrail 50mm x 50mm </v>
          </cell>
        </row>
        <row r="1772">
          <cell r="F1772">
            <v>0</v>
          </cell>
        </row>
        <row r="1773">
          <cell r="F1773" t="str">
            <v>Mild steel square post 25mm x 25mm x 900mm long , fixed in concrete floor</v>
          </cell>
        </row>
        <row r="1774">
          <cell r="F1774">
            <v>0</v>
          </cell>
        </row>
        <row r="1775">
          <cell r="F1775" t="str">
            <v>Balusters 25mm x 25mm x 750mm long</v>
          </cell>
        </row>
        <row r="1776">
          <cell r="F1776">
            <v>0</v>
          </cell>
        </row>
        <row r="1777">
          <cell r="F1777" t="str">
            <v>Mild steel rail 50mm wide x 6mm thick</v>
          </cell>
        </row>
        <row r="1778">
          <cell r="F1778">
            <v>0</v>
          </cell>
        </row>
        <row r="1779">
          <cell r="F1779">
            <v>0</v>
          </cell>
        </row>
        <row r="1780">
          <cell r="F1780">
            <v>0</v>
          </cell>
        </row>
        <row r="1781">
          <cell r="F1781">
            <v>0</v>
          </cell>
        </row>
        <row r="1782">
          <cell r="F1782">
            <v>0</v>
          </cell>
        </row>
        <row r="1783">
          <cell r="F1783">
            <v>0</v>
          </cell>
        </row>
        <row r="1784">
          <cell r="F1784">
            <v>0</v>
          </cell>
        </row>
        <row r="1785">
          <cell r="F1785">
            <v>0</v>
          </cell>
        </row>
        <row r="1786">
          <cell r="F1786">
            <v>0</v>
          </cell>
        </row>
        <row r="1787">
          <cell r="F1787">
            <v>0</v>
          </cell>
        </row>
        <row r="1788">
          <cell r="F1788">
            <v>0</v>
          </cell>
        </row>
        <row r="1789">
          <cell r="F1789">
            <v>0</v>
          </cell>
        </row>
        <row r="1790">
          <cell r="F1790" t="str">
            <v>HARDWARE</v>
          </cell>
        </row>
        <row r="1791">
          <cell r="F1791">
            <v>0</v>
          </cell>
        </row>
        <row r="1792">
          <cell r="F1792" t="str">
            <v>Pair of stainless steel butt hinges 100mm long</v>
          </cell>
        </row>
        <row r="1793">
          <cell r="F1793">
            <v>0</v>
          </cell>
        </row>
        <row r="1794">
          <cell r="F1794" t="str">
            <v xml:space="preserve">Pair of 100mm long chromium plated butt hinges </v>
          </cell>
        </row>
        <row r="1795">
          <cell r="F1795">
            <v>0</v>
          </cell>
        </row>
        <row r="1796">
          <cell r="F1796" t="str">
            <v>External quality Cylindrical mortice lock &amp; lever latch set (ex-supplier P.C. $......................... each)</v>
          </cell>
        </row>
        <row r="1797">
          <cell r="F1797">
            <v>0</v>
          </cell>
        </row>
        <row r="1798">
          <cell r="F1798" t="str">
            <v>Levered mortice lock (ex-supplier P.C. $......................... each)</v>
          </cell>
        </row>
        <row r="1799">
          <cell r="F1799">
            <v>0</v>
          </cell>
        </row>
        <row r="1800">
          <cell r="F1800" t="str">
            <v>Cylindrical mortice lock &amp; lever latch set (ex-supplier P.C. $......................... each)</v>
          </cell>
        </row>
        <row r="1801">
          <cell r="F1801">
            <v>0</v>
          </cell>
        </row>
        <row r="1802">
          <cell r="F1802" t="str">
            <v>Double barrel "Yale 8800 series "or other equal approved mortice lock with lever handle furniture and 2 keys (ex-supplier P.C. $......................... each)</v>
          </cell>
        </row>
        <row r="1803">
          <cell r="F1803">
            <v>0</v>
          </cell>
        </row>
        <row r="1804">
          <cell r="F1804" t="str">
            <v xml:space="preserve">Steel cylindrical dead bolt lockset and 2 keys </v>
          </cell>
        </row>
        <row r="1805">
          <cell r="F1805">
            <v>0</v>
          </cell>
        </row>
        <row r="1806">
          <cell r="F1806" t="str">
            <v>Steel door pull, 150mm</v>
          </cell>
        </row>
        <row r="1807">
          <cell r="F1807">
            <v>0</v>
          </cell>
        </row>
        <row r="1808">
          <cell r="F1808" t="str">
            <v xml:space="preserve">Steel tower bolts, 150mm long </v>
          </cell>
        </row>
        <row r="1809">
          <cell r="F1809">
            <v>0</v>
          </cell>
        </row>
        <row r="1810">
          <cell r="F1810" t="str">
            <v>Stainless steel footbolts 200mm long</v>
          </cell>
        </row>
        <row r="1811">
          <cell r="F1811">
            <v>0</v>
          </cell>
        </row>
        <row r="1812">
          <cell r="F1812">
            <v>0</v>
          </cell>
        </row>
        <row r="1813">
          <cell r="F1813">
            <v>0</v>
          </cell>
        </row>
        <row r="1814">
          <cell r="F1814">
            <v>0</v>
          </cell>
        </row>
        <row r="1815">
          <cell r="F1815">
            <v>0</v>
          </cell>
        </row>
        <row r="1816">
          <cell r="F1816">
            <v>0</v>
          </cell>
        </row>
        <row r="1817">
          <cell r="F1817">
            <v>0</v>
          </cell>
        </row>
        <row r="1818">
          <cell r="F1818" t="str">
            <v>End of "JOINERY, FIXTURES AND FITTINGS"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ock A"/>
      <sheetName val="Block B"/>
      <sheetName val="LAUNDRY"/>
      <sheetName val="External Works"/>
      <sheetName val="G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wage Treatment Plant"/>
      <sheetName val="Descriptions DataBase"/>
      <sheetName val="Rate DB"/>
      <sheetName val="Dayworks &amp; Roads"/>
      <sheetName val="Water Supply "/>
      <sheetName val="Stormwater Drainage"/>
      <sheetName val="Sewage Disposal"/>
      <sheetName val="Sea Barrier Wall"/>
      <sheetName val="Paved Entrance"/>
      <sheetName val="Boundary Wall &amp; Fences"/>
      <sheetName val="IC - detached houses"/>
      <sheetName val="IC - duplex townhouses"/>
      <sheetName val="Provisional Items"/>
      <sheetName val="GENERAL SUMMARY"/>
    </sheetNames>
    <sheetDataSet>
      <sheetData sheetId="0"/>
      <sheetData sheetId="1"/>
      <sheetData sheetId="2" refreshError="1">
        <row r="15">
          <cell r="B15">
            <v>2100</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4"/>
  <sheetViews>
    <sheetView tabSelected="1" view="pageBreakPreview" zoomScale="115" zoomScaleNormal="100" zoomScaleSheetLayoutView="115" workbookViewId="0">
      <selection activeCell="B7" sqref="B7"/>
    </sheetView>
  </sheetViews>
  <sheetFormatPr defaultRowHeight="12.75"/>
  <cols>
    <col min="1" max="1" width="5.7109375" style="399" customWidth="1"/>
    <col min="2" max="2" width="45.7109375" style="399" customWidth="1"/>
    <col min="3" max="3" width="15.7109375" style="399" customWidth="1"/>
    <col min="4" max="4" width="20.7109375" style="399" customWidth="1"/>
    <col min="5" max="5" width="4.85546875" style="399" customWidth="1"/>
    <col min="6" max="256" width="9.140625" style="399"/>
    <col min="257" max="257" width="5.7109375" style="399" customWidth="1"/>
    <col min="258" max="258" width="45.7109375" style="399" customWidth="1"/>
    <col min="259" max="259" width="15.7109375" style="399" customWidth="1"/>
    <col min="260" max="260" width="20.7109375" style="399" customWidth="1"/>
    <col min="261" max="261" width="4.85546875" style="399" customWidth="1"/>
    <col min="262" max="512" width="9.140625" style="399"/>
    <col min="513" max="513" width="5.7109375" style="399" customWidth="1"/>
    <col min="514" max="514" width="45.7109375" style="399" customWidth="1"/>
    <col min="515" max="515" width="15.7109375" style="399" customWidth="1"/>
    <col min="516" max="516" width="20.7109375" style="399" customWidth="1"/>
    <col min="517" max="517" width="4.85546875" style="399" customWidth="1"/>
    <col min="518" max="768" width="9.140625" style="399"/>
    <col min="769" max="769" width="5.7109375" style="399" customWidth="1"/>
    <col min="770" max="770" width="45.7109375" style="399" customWidth="1"/>
    <col min="771" max="771" width="15.7109375" style="399" customWidth="1"/>
    <col min="772" max="772" width="20.7109375" style="399" customWidth="1"/>
    <col min="773" max="773" width="4.85546875" style="399" customWidth="1"/>
    <col min="774" max="1024" width="9.140625" style="399"/>
    <col min="1025" max="1025" width="5.7109375" style="399" customWidth="1"/>
    <col min="1026" max="1026" width="45.7109375" style="399" customWidth="1"/>
    <col min="1027" max="1027" width="15.7109375" style="399" customWidth="1"/>
    <col min="1028" max="1028" width="20.7109375" style="399" customWidth="1"/>
    <col min="1029" max="1029" width="4.85546875" style="399" customWidth="1"/>
    <col min="1030" max="1280" width="9.140625" style="399"/>
    <col min="1281" max="1281" width="5.7109375" style="399" customWidth="1"/>
    <col min="1282" max="1282" width="45.7109375" style="399" customWidth="1"/>
    <col min="1283" max="1283" width="15.7109375" style="399" customWidth="1"/>
    <col min="1284" max="1284" width="20.7109375" style="399" customWidth="1"/>
    <col min="1285" max="1285" width="4.85546875" style="399" customWidth="1"/>
    <col min="1286" max="1536" width="9.140625" style="399"/>
    <col min="1537" max="1537" width="5.7109375" style="399" customWidth="1"/>
    <col min="1538" max="1538" width="45.7109375" style="399" customWidth="1"/>
    <col min="1539" max="1539" width="15.7109375" style="399" customWidth="1"/>
    <col min="1540" max="1540" width="20.7109375" style="399" customWidth="1"/>
    <col min="1541" max="1541" width="4.85546875" style="399" customWidth="1"/>
    <col min="1542" max="1792" width="9.140625" style="399"/>
    <col min="1793" max="1793" width="5.7109375" style="399" customWidth="1"/>
    <col min="1794" max="1794" width="45.7109375" style="399" customWidth="1"/>
    <col min="1795" max="1795" width="15.7109375" style="399" customWidth="1"/>
    <col min="1796" max="1796" width="20.7109375" style="399" customWidth="1"/>
    <col min="1797" max="1797" width="4.85546875" style="399" customWidth="1"/>
    <col min="1798" max="2048" width="9.140625" style="399"/>
    <col min="2049" max="2049" width="5.7109375" style="399" customWidth="1"/>
    <col min="2050" max="2050" width="45.7109375" style="399" customWidth="1"/>
    <col min="2051" max="2051" width="15.7109375" style="399" customWidth="1"/>
    <col min="2052" max="2052" width="20.7109375" style="399" customWidth="1"/>
    <col min="2053" max="2053" width="4.85546875" style="399" customWidth="1"/>
    <col min="2054" max="2304" width="9.140625" style="399"/>
    <col min="2305" max="2305" width="5.7109375" style="399" customWidth="1"/>
    <col min="2306" max="2306" width="45.7109375" style="399" customWidth="1"/>
    <col min="2307" max="2307" width="15.7109375" style="399" customWidth="1"/>
    <col min="2308" max="2308" width="20.7109375" style="399" customWidth="1"/>
    <col min="2309" max="2309" width="4.85546875" style="399" customWidth="1"/>
    <col min="2310" max="2560" width="9.140625" style="399"/>
    <col min="2561" max="2561" width="5.7109375" style="399" customWidth="1"/>
    <col min="2562" max="2562" width="45.7109375" style="399" customWidth="1"/>
    <col min="2563" max="2563" width="15.7109375" style="399" customWidth="1"/>
    <col min="2564" max="2564" width="20.7109375" style="399" customWidth="1"/>
    <col min="2565" max="2565" width="4.85546875" style="399" customWidth="1"/>
    <col min="2566" max="2816" width="9.140625" style="399"/>
    <col min="2817" max="2817" width="5.7109375" style="399" customWidth="1"/>
    <col min="2818" max="2818" width="45.7109375" style="399" customWidth="1"/>
    <col min="2819" max="2819" width="15.7109375" style="399" customWidth="1"/>
    <col min="2820" max="2820" width="20.7109375" style="399" customWidth="1"/>
    <col min="2821" max="2821" width="4.85546875" style="399" customWidth="1"/>
    <col min="2822" max="3072" width="9.140625" style="399"/>
    <col min="3073" max="3073" width="5.7109375" style="399" customWidth="1"/>
    <col min="3074" max="3074" width="45.7109375" style="399" customWidth="1"/>
    <col min="3075" max="3075" width="15.7109375" style="399" customWidth="1"/>
    <col min="3076" max="3076" width="20.7109375" style="399" customWidth="1"/>
    <col min="3077" max="3077" width="4.85546875" style="399" customWidth="1"/>
    <col min="3078" max="3328" width="9.140625" style="399"/>
    <col min="3329" max="3329" width="5.7109375" style="399" customWidth="1"/>
    <col min="3330" max="3330" width="45.7109375" style="399" customWidth="1"/>
    <col min="3331" max="3331" width="15.7109375" style="399" customWidth="1"/>
    <col min="3332" max="3332" width="20.7109375" style="399" customWidth="1"/>
    <col min="3333" max="3333" width="4.85546875" style="399" customWidth="1"/>
    <col min="3334" max="3584" width="9.140625" style="399"/>
    <col min="3585" max="3585" width="5.7109375" style="399" customWidth="1"/>
    <col min="3586" max="3586" width="45.7109375" style="399" customWidth="1"/>
    <col min="3587" max="3587" width="15.7109375" style="399" customWidth="1"/>
    <col min="3588" max="3588" width="20.7109375" style="399" customWidth="1"/>
    <col min="3589" max="3589" width="4.85546875" style="399" customWidth="1"/>
    <col min="3590" max="3840" width="9.140625" style="399"/>
    <col min="3841" max="3841" width="5.7109375" style="399" customWidth="1"/>
    <col min="3842" max="3842" width="45.7109375" style="399" customWidth="1"/>
    <col min="3843" max="3843" width="15.7109375" style="399" customWidth="1"/>
    <col min="3844" max="3844" width="20.7109375" style="399" customWidth="1"/>
    <col min="3845" max="3845" width="4.85546875" style="399" customWidth="1"/>
    <col min="3846" max="4096" width="9.140625" style="399"/>
    <col min="4097" max="4097" width="5.7109375" style="399" customWidth="1"/>
    <col min="4098" max="4098" width="45.7109375" style="399" customWidth="1"/>
    <col min="4099" max="4099" width="15.7109375" style="399" customWidth="1"/>
    <col min="4100" max="4100" width="20.7109375" style="399" customWidth="1"/>
    <col min="4101" max="4101" width="4.85546875" style="399" customWidth="1"/>
    <col min="4102" max="4352" width="9.140625" style="399"/>
    <col min="4353" max="4353" width="5.7109375" style="399" customWidth="1"/>
    <col min="4354" max="4354" width="45.7109375" style="399" customWidth="1"/>
    <col min="4355" max="4355" width="15.7109375" style="399" customWidth="1"/>
    <col min="4356" max="4356" width="20.7109375" style="399" customWidth="1"/>
    <col min="4357" max="4357" width="4.85546875" style="399" customWidth="1"/>
    <col min="4358" max="4608" width="9.140625" style="399"/>
    <col min="4609" max="4609" width="5.7109375" style="399" customWidth="1"/>
    <col min="4610" max="4610" width="45.7109375" style="399" customWidth="1"/>
    <col min="4611" max="4611" width="15.7109375" style="399" customWidth="1"/>
    <col min="4612" max="4612" width="20.7109375" style="399" customWidth="1"/>
    <col min="4613" max="4613" width="4.85546875" style="399" customWidth="1"/>
    <col min="4614" max="4864" width="9.140625" style="399"/>
    <col min="4865" max="4865" width="5.7109375" style="399" customWidth="1"/>
    <col min="4866" max="4866" width="45.7109375" style="399" customWidth="1"/>
    <col min="4867" max="4867" width="15.7109375" style="399" customWidth="1"/>
    <col min="4868" max="4868" width="20.7109375" style="399" customWidth="1"/>
    <col min="4869" max="4869" width="4.85546875" style="399" customWidth="1"/>
    <col min="4870" max="5120" width="9.140625" style="399"/>
    <col min="5121" max="5121" width="5.7109375" style="399" customWidth="1"/>
    <col min="5122" max="5122" width="45.7109375" style="399" customWidth="1"/>
    <col min="5123" max="5123" width="15.7109375" style="399" customWidth="1"/>
    <col min="5124" max="5124" width="20.7109375" style="399" customWidth="1"/>
    <col min="5125" max="5125" width="4.85546875" style="399" customWidth="1"/>
    <col min="5126" max="5376" width="9.140625" style="399"/>
    <col min="5377" max="5377" width="5.7109375" style="399" customWidth="1"/>
    <col min="5378" max="5378" width="45.7109375" style="399" customWidth="1"/>
    <col min="5379" max="5379" width="15.7109375" style="399" customWidth="1"/>
    <col min="5380" max="5380" width="20.7109375" style="399" customWidth="1"/>
    <col min="5381" max="5381" width="4.85546875" style="399" customWidth="1"/>
    <col min="5382" max="5632" width="9.140625" style="399"/>
    <col min="5633" max="5633" width="5.7109375" style="399" customWidth="1"/>
    <col min="5634" max="5634" width="45.7109375" style="399" customWidth="1"/>
    <col min="5635" max="5635" width="15.7109375" style="399" customWidth="1"/>
    <col min="5636" max="5636" width="20.7109375" style="399" customWidth="1"/>
    <col min="5637" max="5637" width="4.85546875" style="399" customWidth="1"/>
    <col min="5638" max="5888" width="9.140625" style="399"/>
    <col min="5889" max="5889" width="5.7109375" style="399" customWidth="1"/>
    <col min="5890" max="5890" width="45.7109375" style="399" customWidth="1"/>
    <col min="5891" max="5891" width="15.7109375" style="399" customWidth="1"/>
    <col min="5892" max="5892" width="20.7109375" style="399" customWidth="1"/>
    <col min="5893" max="5893" width="4.85546875" style="399" customWidth="1"/>
    <col min="5894" max="6144" width="9.140625" style="399"/>
    <col min="6145" max="6145" width="5.7109375" style="399" customWidth="1"/>
    <col min="6146" max="6146" width="45.7109375" style="399" customWidth="1"/>
    <col min="6147" max="6147" width="15.7109375" style="399" customWidth="1"/>
    <col min="6148" max="6148" width="20.7109375" style="399" customWidth="1"/>
    <col min="6149" max="6149" width="4.85546875" style="399" customWidth="1"/>
    <col min="6150" max="6400" width="9.140625" style="399"/>
    <col min="6401" max="6401" width="5.7109375" style="399" customWidth="1"/>
    <col min="6402" max="6402" width="45.7109375" style="399" customWidth="1"/>
    <col min="6403" max="6403" width="15.7109375" style="399" customWidth="1"/>
    <col min="6404" max="6404" width="20.7109375" style="399" customWidth="1"/>
    <col min="6405" max="6405" width="4.85546875" style="399" customWidth="1"/>
    <col min="6406" max="6656" width="9.140625" style="399"/>
    <col min="6657" max="6657" width="5.7109375" style="399" customWidth="1"/>
    <col min="6658" max="6658" width="45.7109375" style="399" customWidth="1"/>
    <col min="6659" max="6659" width="15.7109375" style="399" customWidth="1"/>
    <col min="6660" max="6660" width="20.7109375" style="399" customWidth="1"/>
    <col min="6661" max="6661" width="4.85546875" style="399" customWidth="1"/>
    <col min="6662" max="6912" width="9.140625" style="399"/>
    <col min="6913" max="6913" width="5.7109375" style="399" customWidth="1"/>
    <col min="6914" max="6914" width="45.7109375" style="399" customWidth="1"/>
    <col min="6915" max="6915" width="15.7109375" style="399" customWidth="1"/>
    <col min="6916" max="6916" width="20.7109375" style="399" customWidth="1"/>
    <col min="6917" max="6917" width="4.85546875" style="399" customWidth="1"/>
    <col min="6918" max="7168" width="9.140625" style="399"/>
    <col min="7169" max="7169" width="5.7109375" style="399" customWidth="1"/>
    <col min="7170" max="7170" width="45.7109375" style="399" customWidth="1"/>
    <col min="7171" max="7171" width="15.7109375" style="399" customWidth="1"/>
    <col min="7172" max="7172" width="20.7109375" style="399" customWidth="1"/>
    <col min="7173" max="7173" width="4.85546875" style="399" customWidth="1"/>
    <col min="7174" max="7424" width="9.140625" style="399"/>
    <col min="7425" max="7425" width="5.7109375" style="399" customWidth="1"/>
    <col min="7426" max="7426" width="45.7109375" style="399" customWidth="1"/>
    <col min="7427" max="7427" width="15.7109375" style="399" customWidth="1"/>
    <col min="7428" max="7428" width="20.7109375" style="399" customWidth="1"/>
    <col min="7429" max="7429" width="4.85546875" style="399" customWidth="1"/>
    <col min="7430" max="7680" width="9.140625" style="399"/>
    <col min="7681" max="7681" width="5.7109375" style="399" customWidth="1"/>
    <col min="7682" max="7682" width="45.7109375" style="399" customWidth="1"/>
    <col min="7683" max="7683" width="15.7109375" style="399" customWidth="1"/>
    <col min="7684" max="7684" width="20.7109375" style="399" customWidth="1"/>
    <col min="7685" max="7685" width="4.85546875" style="399" customWidth="1"/>
    <col min="7686" max="7936" width="9.140625" style="399"/>
    <col min="7937" max="7937" width="5.7109375" style="399" customWidth="1"/>
    <col min="7938" max="7938" width="45.7109375" style="399" customWidth="1"/>
    <col min="7939" max="7939" width="15.7109375" style="399" customWidth="1"/>
    <col min="7940" max="7940" width="20.7109375" style="399" customWidth="1"/>
    <col min="7941" max="7941" width="4.85546875" style="399" customWidth="1"/>
    <col min="7942" max="8192" width="9.140625" style="399"/>
    <col min="8193" max="8193" width="5.7109375" style="399" customWidth="1"/>
    <col min="8194" max="8194" width="45.7109375" style="399" customWidth="1"/>
    <col min="8195" max="8195" width="15.7109375" style="399" customWidth="1"/>
    <col min="8196" max="8196" width="20.7109375" style="399" customWidth="1"/>
    <col min="8197" max="8197" width="4.85546875" style="399" customWidth="1"/>
    <col min="8198" max="8448" width="9.140625" style="399"/>
    <col min="8449" max="8449" width="5.7109375" style="399" customWidth="1"/>
    <col min="8450" max="8450" width="45.7109375" style="399" customWidth="1"/>
    <col min="8451" max="8451" width="15.7109375" style="399" customWidth="1"/>
    <col min="8452" max="8452" width="20.7109375" style="399" customWidth="1"/>
    <col min="8453" max="8453" width="4.85546875" style="399" customWidth="1"/>
    <col min="8454" max="8704" width="9.140625" style="399"/>
    <col min="8705" max="8705" width="5.7109375" style="399" customWidth="1"/>
    <col min="8706" max="8706" width="45.7109375" style="399" customWidth="1"/>
    <col min="8707" max="8707" width="15.7109375" style="399" customWidth="1"/>
    <col min="8708" max="8708" width="20.7109375" style="399" customWidth="1"/>
    <col min="8709" max="8709" width="4.85546875" style="399" customWidth="1"/>
    <col min="8710" max="8960" width="9.140625" style="399"/>
    <col min="8961" max="8961" width="5.7109375" style="399" customWidth="1"/>
    <col min="8962" max="8962" width="45.7109375" style="399" customWidth="1"/>
    <col min="8963" max="8963" width="15.7109375" style="399" customWidth="1"/>
    <col min="8964" max="8964" width="20.7109375" style="399" customWidth="1"/>
    <col min="8965" max="8965" width="4.85546875" style="399" customWidth="1"/>
    <col min="8966" max="9216" width="9.140625" style="399"/>
    <col min="9217" max="9217" width="5.7109375" style="399" customWidth="1"/>
    <col min="9218" max="9218" width="45.7109375" style="399" customWidth="1"/>
    <col min="9219" max="9219" width="15.7109375" style="399" customWidth="1"/>
    <col min="9220" max="9220" width="20.7109375" style="399" customWidth="1"/>
    <col min="9221" max="9221" width="4.85546875" style="399" customWidth="1"/>
    <col min="9222" max="9472" width="9.140625" style="399"/>
    <col min="9473" max="9473" width="5.7109375" style="399" customWidth="1"/>
    <col min="9474" max="9474" width="45.7109375" style="399" customWidth="1"/>
    <col min="9475" max="9475" width="15.7109375" style="399" customWidth="1"/>
    <col min="9476" max="9476" width="20.7109375" style="399" customWidth="1"/>
    <col min="9477" max="9477" width="4.85546875" style="399" customWidth="1"/>
    <col min="9478" max="9728" width="9.140625" style="399"/>
    <col min="9729" max="9729" width="5.7109375" style="399" customWidth="1"/>
    <col min="9730" max="9730" width="45.7109375" style="399" customWidth="1"/>
    <col min="9731" max="9731" width="15.7109375" style="399" customWidth="1"/>
    <col min="9732" max="9732" width="20.7109375" style="399" customWidth="1"/>
    <col min="9733" max="9733" width="4.85546875" style="399" customWidth="1"/>
    <col min="9734" max="9984" width="9.140625" style="399"/>
    <col min="9985" max="9985" width="5.7109375" style="399" customWidth="1"/>
    <col min="9986" max="9986" width="45.7109375" style="399" customWidth="1"/>
    <col min="9987" max="9987" width="15.7109375" style="399" customWidth="1"/>
    <col min="9988" max="9988" width="20.7109375" style="399" customWidth="1"/>
    <col min="9989" max="9989" width="4.85546875" style="399" customWidth="1"/>
    <col min="9990" max="10240" width="9.140625" style="399"/>
    <col min="10241" max="10241" width="5.7109375" style="399" customWidth="1"/>
    <col min="10242" max="10242" width="45.7109375" style="399" customWidth="1"/>
    <col min="10243" max="10243" width="15.7109375" style="399" customWidth="1"/>
    <col min="10244" max="10244" width="20.7109375" style="399" customWidth="1"/>
    <col min="10245" max="10245" width="4.85546875" style="399" customWidth="1"/>
    <col min="10246" max="10496" width="9.140625" style="399"/>
    <col min="10497" max="10497" width="5.7109375" style="399" customWidth="1"/>
    <col min="10498" max="10498" width="45.7109375" style="399" customWidth="1"/>
    <col min="10499" max="10499" width="15.7109375" style="399" customWidth="1"/>
    <col min="10500" max="10500" width="20.7109375" style="399" customWidth="1"/>
    <col min="10501" max="10501" width="4.85546875" style="399" customWidth="1"/>
    <col min="10502" max="10752" width="9.140625" style="399"/>
    <col min="10753" max="10753" width="5.7109375" style="399" customWidth="1"/>
    <col min="10754" max="10754" width="45.7109375" style="399" customWidth="1"/>
    <col min="10755" max="10755" width="15.7109375" style="399" customWidth="1"/>
    <col min="10756" max="10756" width="20.7109375" style="399" customWidth="1"/>
    <col min="10757" max="10757" width="4.85546875" style="399" customWidth="1"/>
    <col min="10758" max="11008" width="9.140625" style="399"/>
    <col min="11009" max="11009" width="5.7109375" style="399" customWidth="1"/>
    <col min="11010" max="11010" width="45.7109375" style="399" customWidth="1"/>
    <col min="11011" max="11011" width="15.7109375" style="399" customWidth="1"/>
    <col min="11012" max="11012" width="20.7109375" style="399" customWidth="1"/>
    <col min="11013" max="11013" width="4.85546875" style="399" customWidth="1"/>
    <col min="11014" max="11264" width="9.140625" style="399"/>
    <col min="11265" max="11265" width="5.7109375" style="399" customWidth="1"/>
    <col min="11266" max="11266" width="45.7109375" style="399" customWidth="1"/>
    <col min="11267" max="11267" width="15.7109375" style="399" customWidth="1"/>
    <col min="11268" max="11268" width="20.7109375" style="399" customWidth="1"/>
    <col min="11269" max="11269" width="4.85546875" style="399" customWidth="1"/>
    <col min="11270" max="11520" width="9.140625" style="399"/>
    <col min="11521" max="11521" width="5.7109375" style="399" customWidth="1"/>
    <col min="11522" max="11522" width="45.7109375" style="399" customWidth="1"/>
    <col min="11523" max="11523" width="15.7109375" style="399" customWidth="1"/>
    <col min="11524" max="11524" width="20.7109375" style="399" customWidth="1"/>
    <col min="11525" max="11525" width="4.85546875" style="399" customWidth="1"/>
    <col min="11526" max="11776" width="9.140625" style="399"/>
    <col min="11777" max="11777" width="5.7109375" style="399" customWidth="1"/>
    <col min="11778" max="11778" width="45.7109375" style="399" customWidth="1"/>
    <col min="11779" max="11779" width="15.7109375" style="399" customWidth="1"/>
    <col min="11780" max="11780" width="20.7109375" style="399" customWidth="1"/>
    <col min="11781" max="11781" width="4.85546875" style="399" customWidth="1"/>
    <col min="11782" max="12032" width="9.140625" style="399"/>
    <col min="12033" max="12033" width="5.7109375" style="399" customWidth="1"/>
    <col min="12034" max="12034" width="45.7109375" style="399" customWidth="1"/>
    <col min="12035" max="12035" width="15.7109375" style="399" customWidth="1"/>
    <col min="12036" max="12036" width="20.7109375" style="399" customWidth="1"/>
    <col min="12037" max="12037" width="4.85546875" style="399" customWidth="1"/>
    <col min="12038" max="12288" width="9.140625" style="399"/>
    <col min="12289" max="12289" width="5.7109375" style="399" customWidth="1"/>
    <col min="12290" max="12290" width="45.7109375" style="399" customWidth="1"/>
    <col min="12291" max="12291" width="15.7109375" style="399" customWidth="1"/>
    <col min="12292" max="12292" width="20.7109375" style="399" customWidth="1"/>
    <col min="12293" max="12293" width="4.85546875" style="399" customWidth="1"/>
    <col min="12294" max="12544" width="9.140625" style="399"/>
    <col min="12545" max="12545" width="5.7109375" style="399" customWidth="1"/>
    <col min="12546" max="12546" width="45.7109375" style="399" customWidth="1"/>
    <col min="12547" max="12547" width="15.7109375" style="399" customWidth="1"/>
    <col min="12548" max="12548" width="20.7109375" style="399" customWidth="1"/>
    <col min="12549" max="12549" width="4.85546875" style="399" customWidth="1"/>
    <col min="12550" max="12800" width="9.140625" style="399"/>
    <col min="12801" max="12801" width="5.7109375" style="399" customWidth="1"/>
    <col min="12802" max="12802" width="45.7109375" style="399" customWidth="1"/>
    <col min="12803" max="12803" width="15.7109375" style="399" customWidth="1"/>
    <col min="12804" max="12804" width="20.7109375" style="399" customWidth="1"/>
    <col min="12805" max="12805" width="4.85546875" style="399" customWidth="1"/>
    <col min="12806" max="13056" width="9.140625" style="399"/>
    <col min="13057" max="13057" width="5.7109375" style="399" customWidth="1"/>
    <col min="13058" max="13058" width="45.7109375" style="399" customWidth="1"/>
    <col min="13059" max="13059" width="15.7109375" style="399" customWidth="1"/>
    <col min="13060" max="13060" width="20.7109375" style="399" customWidth="1"/>
    <col min="13061" max="13061" width="4.85546875" style="399" customWidth="1"/>
    <col min="13062" max="13312" width="9.140625" style="399"/>
    <col min="13313" max="13313" width="5.7109375" style="399" customWidth="1"/>
    <col min="13314" max="13314" width="45.7109375" style="399" customWidth="1"/>
    <col min="13315" max="13315" width="15.7109375" style="399" customWidth="1"/>
    <col min="13316" max="13316" width="20.7109375" style="399" customWidth="1"/>
    <col min="13317" max="13317" width="4.85546875" style="399" customWidth="1"/>
    <col min="13318" max="13568" width="9.140625" style="399"/>
    <col min="13569" max="13569" width="5.7109375" style="399" customWidth="1"/>
    <col min="13570" max="13570" width="45.7109375" style="399" customWidth="1"/>
    <col min="13571" max="13571" width="15.7109375" style="399" customWidth="1"/>
    <col min="13572" max="13572" width="20.7109375" style="399" customWidth="1"/>
    <col min="13573" max="13573" width="4.85546875" style="399" customWidth="1"/>
    <col min="13574" max="13824" width="9.140625" style="399"/>
    <col min="13825" max="13825" width="5.7109375" style="399" customWidth="1"/>
    <col min="13826" max="13826" width="45.7109375" style="399" customWidth="1"/>
    <col min="13827" max="13827" width="15.7109375" style="399" customWidth="1"/>
    <col min="13828" max="13828" width="20.7109375" style="399" customWidth="1"/>
    <col min="13829" max="13829" width="4.85546875" style="399" customWidth="1"/>
    <col min="13830" max="14080" width="9.140625" style="399"/>
    <col min="14081" max="14081" width="5.7109375" style="399" customWidth="1"/>
    <col min="14082" max="14082" width="45.7109375" style="399" customWidth="1"/>
    <col min="14083" max="14083" width="15.7109375" style="399" customWidth="1"/>
    <col min="14084" max="14084" width="20.7109375" style="399" customWidth="1"/>
    <col min="14085" max="14085" width="4.85546875" style="399" customWidth="1"/>
    <col min="14086" max="14336" width="9.140625" style="399"/>
    <col min="14337" max="14337" width="5.7109375" style="399" customWidth="1"/>
    <col min="14338" max="14338" width="45.7109375" style="399" customWidth="1"/>
    <col min="14339" max="14339" width="15.7109375" style="399" customWidth="1"/>
    <col min="14340" max="14340" width="20.7109375" style="399" customWidth="1"/>
    <col min="14341" max="14341" width="4.85546875" style="399" customWidth="1"/>
    <col min="14342" max="14592" width="9.140625" style="399"/>
    <col min="14593" max="14593" width="5.7109375" style="399" customWidth="1"/>
    <col min="14594" max="14594" width="45.7109375" style="399" customWidth="1"/>
    <col min="14595" max="14595" width="15.7109375" style="399" customWidth="1"/>
    <col min="14596" max="14596" width="20.7109375" style="399" customWidth="1"/>
    <col min="14597" max="14597" width="4.85546875" style="399" customWidth="1"/>
    <col min="14598" max="14848" width="9.140625" style="399"/>
    <col min="14849" max="14849" width="5.7109375" style="399" customWidth="1"/>
    <col min="14850" max="14850" width="45.7109375" style="399" customWidth="1"/>
    <col min="14851" max="14851" width="15.7109375" style="399" customWidth="1"/>
    <col min="14852" max="14852" width="20.7109375" style="399" customWidth="1"/>
    <col min="14853" max="14853" width="4.85546875" style="399" customWidth="1"/>
    <col min="14854" max="15104" width="9.140625" style="399"/>
    <col min="15105" max="15105" width="5.7109375" style="399" customWidth="1"/>
    <col min="15106" max="15106" width="45.7109375" style="399" customWidth="1"/>
    <col min="15107" max="15107" width="15.7109375" style="399" customWidth="1"/>
    <col min="15108" max="15108" width="20.7109375" style="399" customWidth="1"/>
    <col min="15109" max="15109" width="4.85546875" style="399" customWidth="1"/>
    <col min="15110" max="15360" width="9.140625" style="399"/>
    <col min="15361" max="15361" width="5.7109375" style="399" customWidth="1"/>
    <col min="15362" max="15362" width="45.7109375" style="399" customWidth="1"/>
    <col min="15363" max="15363" width="15.7109375" style="399" customWidth="1"/>
    <col min="15364" max="15364" width="20.7109375" style="399" customWidth="1"/>
    <col min="15365" max="15365" width="4.85546875" style="399" customWidth="1"/>
    <col min="15366" max="15616" width="9.140625" style="399"/>
    <col min="15617" max="15617" width="5.7109375" style="399" customWidth="1"/>
    <col min="15618" max="15618" width="45.7109375" style="399" customWidth="1"/>
    <col min="15619" max="15619" width="15.7109375" style="399" customWidth="1"/>
    <col min="15620" max="15620" width="20.7109375" style="399" customWidth="1"/>
    <col min="15621" max="15621" width="4.85546875" style="399" customWidth="1"/>
    <col min="15622" max="15872" width="9.140625" style="399"/>
    <col min="15873" max="15873" width="5.7109375" style="399" customWidth="1"/>
    <col min="15874" max="15874" width="45.7109375" style="399" customWidth="1"/>
    <col min="15875" max="15875" width="15.7109375" style="399" customWidth="1"/>
    <col min="15876" max="15876" width="20.7109375" style="399" customWidth="1"/>
    <col min="15877" max="15877" width="4.85546875" style="399" customWidth="1"/>
    <col min="15878" max="16128" width="9.140625" style="399"/>
    <col min="16129" max="16129" width="5.7109375" style="399" customWidth="1"/>
    <col min="16130" max="16130" width="45.7109375" style="399" customWidth="1"/>
    <col min="16131" max="16131" width="15.7109375" style="399" customWidth="1"/>
    <col min="16132" max="16132" width="20.7109375" style="399" customWidth="1"/>
    <col min="16133" max="16133" width="4.85546875" style="399" customWidth="1"/>
    <col min="16134" max="16384" width="9.140625" style="399"/>
  </cols>
  <sheetData>
    <row r="1" spans="1:4">
      <c r="A1" s="396"/>
      <c r="B1" s="397"/>
      <c r="C1" s="398"/>
      <c r="D1" s="398"/>
    </row>
    <row r="2" spans="1:4">
      <c r="A2" s="400" t="s">
        <v>0</v>
      </c>
      <c r="B2" s="400" t="s">
        <v>1</v>
      </c>
      <c r="C2" s="401" t="s">
        <v>4</v>
      </c>
      <c r="D2" s="402" t="s">
        <v>16</v>
      </c>
    </row>
    <row r="3" spans="1:4">
      <c r="A3" s="403"/>
      <c r="B3" s="404"/>
      <c r="C3" s="405"/>
      <c r="D3" s="405"/>
    </row>
    <row r="4" spans="1:4">
      <c r="A4" s="406"/>
      <c r="B4" s="407"/>
      <c r="C4" s="471"/>
      <c r="D4" s="472"/>
    </row>
    <row r="5" spans="1:4">
      <c r="A5" s="408"/>
      <c r="B5" s="409" t="s">
        <v>222</v>
      </c>
      <c r="C5" s="473"/>
      <c r="D5" s="474"/>
    </row>
    <row r="6" spans="1:4">
      <c r="A6" s="408"/>
      <c r="B6" s="409"/>
      <c r="C6" s="473"/>
      <c r="D6" s="474"/>
    </row>
    <row r="7" spans="1:4">
      <c r="A7" s="408"/>
      <c r="B7" s="410"/>
      <c r="C7" s="473"/>
      <c r="D7" s="475"/>
    </row>
    <row r="8" spans="1:4">
      <c r="A8" s="408"/>
      <c r="B8" s="411" t="s">
        <v>34</v>
      </c>
      <c r="C8" s="473"/>
      <c r="D8" s="474"/>
    </row>
    <row r="9" spans="1:4">
      <c r="A9" s="408"/>
      <c r="B9" s="412"/>
      <c r="C9" s="473"/>
      <c r="D9" s="474"/>
    </row>
    <row r="10" spans="1:4">
      <c r="A10" s="408"/>
      <c r="B10" s="432" t="s">
        <v>223</v>
      </c>
      <c r="C10" s="473"/>
      <c r="D10" s="474"/>
    </row>
    <row r="11" spans="1:4">
      <c r="A11" s="408"/>
      <c r="B11" s="433"/>
      <c r="C11" s="473"/>
      <c r="D11" s="474"/>
    </row>
    <row r="12" spans="1:4">
      <c r="A12" s="408"/>
      <c r="B12" s="413"/>
      <c r="C12" s="473"/>
      <c r="D12" s="474"/>
    </row>
    <row r="13" spans="1:4">
      <c r="A13" s="408"/>
      <c r="B13" s="414"/>
      <c r="C13" s="473"/>
      <c r="D13" s="474"/>
    </row>
    <row r="14" spans="1:4">
      <c r="A14" s="408" t="s">
        <v>7</v>
      </c>
      <c r="B14" s="415" t="s">
        <v>224</v>
      </c>
      <c r="C14" s="473"/>
      <c r="D14" s="474"/>
    </row>
    <row r="15" spans="1:4">
      <c r="A15" s="408"/>
      <c r="B15" s="414"/>
      <c r="C15" s="473"/>
      <c r="D15" s="474"/>
    </row>
    <row r="16" spans="1:4" ht="12.75" customHeight="1">
      <c r="A16" s="408"/>
      <c r="B16" s="434" t="s">
        <v>278</v>
      </c>
      <c r="C16" s="473"/>
      <c r="D16" s="474"/>
    </row>
    <row r="17" spans="1:4">
      <c r="A17" s="408"/>
      <c r="B17" s="434"/>
      <c r="C17" s="473"/>
      <c r="D17" s="474"/>
    </row>
    <row r="18" spans="1:4">
      <c r="A18" s="408"/>
      <c r="B18" s="416"/>
      <c r="C18" s="473"/>
      <c r="D18" s="474"/>
    </row>
    <row r="19" spans="1:4">
      <c r="A19" s="408"/>
      <c r="B19" s="414"/>
      <c r="C19" s="473"/>
      <c r="D19" s="474"/>
    </row>
    <row r="20" spans="1:4">
      <c r="A20" s="408" t="s">
        <v>9</v>
      </c>
      <c r="B20" s="417" t="s">
        <v>225</v>
      </c>
      <c r="C20" s="473"/>
      <c r="D20" s="476"/>
    </row>
    <row r="21" spans="1:4">
      <c r="A21" s="408"/>
      <c r="B21" s="417"/>
      <c r="C21" s="473"/>
      <c r="D21" s="476"/>
    </row>
    <row r="22" spans="1:4" ht="12.75" customHeight="1">
      <c r="A22" s="408"/>
      <c r="B22" s="435" t="s">
        <v>279</v>
      </c>
      <c r="C22" s="473"/>
      <c r="D22" s="476"/>
    </row>
    <row r="23" spans="1:4">
      <c r="A23" s="408"/>
      <c r="B23" s="436"/>
      <c r="C23" s="473"/>
      <c r="D23" s="474"/>
    </row>
    <row r="24" spans="1:4">
      <c r="A24" s="408"/>
      <c r="B24" s="436"/>
      <c r="C24" s="473"/>
      <c r="D24" s="474"/>
    </row>
    <row r="25" spans="1:4">
      <c r="A25" s="408"/>
      <c r="B25" s="436"/>
      <c r="C25" s="473"/>
      <c r="D25" s="474"/>
    </row>
    <row r="26" spans="1:4">
      <c r="A26" s="408"/>
      <c r="B26" s="437"/>
      <c r="C26" s="473"/>
      <c r="D26" s="474"/>
    </row>
    <row r="27" spans="1:4">
      <c r="A27" s="408"/>
      <c r="B27" s="418"/>
      <c r="C27" s="473"/>
      <c r="D27" s="474"/>
    </row>
    <row r="28" spans="1:4">
      <c r="A28" s="408" t="s">
        <v>10</v>
      </c>
      <c r="B28" s="415" t="s">
        <v>226</v>
      </c>
      <c r="C28" s="473"/>
      <c r="D28" s="474"/>
    </row>
    <row r="29" spans="1:4">
      <c r="A29" s="419"/>
      <c r="B29" s="420"/>
      <c r="C29" s="473"/>
      <c r="D29" s="474"/>
    </row>
    <row r="30" spans="1:4">
      <c r="A30" s="419" t="s">
        <v>227</v>
      </c>
      <c r="B30" s="414" t="s">
        <v>228</v>
      </c>
      <c r="C30" s="473"/>
      <c r="D30" s="475"/>
    </row>
    <row r="31" spans="1:4">
      <c r="A31" s="419"/>
      <c r="B31" s="411"/>
      <c r="C31" s="473"/>
      <c r="D31" s="474"/>
    </row>
    <row r="32" spans="1:4">
      <c r="A32" s="419" t="s">
        <v>229</v>
      </c>
      <c r="B32" s="414" t="s">
        <v>230</v>
      </c>
      <c r="C32" s="473"/>
      <c r="D32" s="475"/>
    </row>
    <row r="33" spans="1:4">
      <c r="A33" s="419"/>
      <c r="B33" s="414"/>
      <c r="C33" s="473"/>
      <c r="D33" s="474"/>
    </row>
    <row r="34" spans="1:4">
      <c r="A34" s="419" t="s">
        <v>231</v>
      </c>
      <c r="B34" s="414" t="s">
        <v>232</v>
      </c>
      <c r="C34" s="473"/>
      <c r="D34" s="474"/>
    </row>
    <row r="35" spans="1:4">
      <c r="A35" s="419"/>
      <c r="B35" s="414"/>
      <c r="C35" s="477"/>
      <c r="D35" s="475"/>
    </row>
    <row r="36" spans="1:4">
      <c r="A36" s="419" t="s">
        <v>233</v>
      </c>
      <c r="B36" s="414" t="s">
        <v>234</v>
      </c>
      <c r="C36" s="477"/>
      <c r="D36" s="475"/>
    </row>
    <row r="37" spans="1:4">
      <c r="A37" s="419"/>
      <c r="B37" s="414"/>
      <c r="C37" s="477"/>
      <c r="D37" s="475"/>
    </row>
    <row r="38" spans="1:4">
      <c r="A38" s="419" t="s">
        <v>235</v>
      </c>
      <c r="B38" s="414" t="s">
        <v>236</v>
      </c>
      <c r="C38" s="477"/>
      <c r="D38" s="475"/>
    </row>
    <row r="39" spans="1:4">
      <c r="A39" s="419"/>
      <c r="B39" s="414"/>
      <c r="C39" s="477"/>
      <c r="D39" s="475"/>
    </row>
    <row r="40" spans="1:4">
      <c r="A40" s="419" t="s">
        <v>237</v>
      </c>
      <c r="B40" s="414" t="s">
        <v>238</v>
      </c>
      <c r="C40" s="477"/>
      <c r="D40" s="475"/>
    </row>
    <row r="41" spans="1:4">
      <c r="A41" s="419"/>
      <c r="B41" s="414"/>
      <c r="C41" s="477"/>
      <c r="D41" s="475"/>
    </row>
    <row r="42" spans="1:4">
      <c r="A42" s="419"/>
      <c r="B42" s="414"/>
      <c r="C42" s="477"/>
      <c r="D42" s="475"/>
    </row>
    <row r="43" spans="1:4">
      <c r="A43" s="419"/>
      <c r="B43" s="414"/>
      <c r="C43" s="477"/>
      <c r="D43" s="475"/>
    </row>
    <row r="44" spans="1:4">
      <c r="A44" s="419"/>
      <c r="B44" s="414"/>
      <c r="C44" s="477"/>
      <c r="D44" s="475"/>
    </row>
    <row r="45" spans="1:4">
      <c r="A45" s="419"/>
      <c r="B45" s="414"/>
      <c r="C45" s="477"/>
      <c r="D45" s="475"/>
    </row>
    <row r="46" spans="1:4">
      <c r="A46" s="419"/>
      <c r="B46" s="421"/>
      <c r="C46" s="478"/>
      <c r="D46" s="479"/>
    </row>
    <row r="47" spans="1:4">
      <c r="A47" s="408"/>
      <c r="B47" s="422"/>
      <c r="C47" s="480"/>
      <c r="D47" s="474"/>
    </row>
    <row r="48" spans="1:4">
      <c r="A48" s="396"/>
      <c r="B48" s="423"/>
      <c r="C48" s="481"/>
      <c r="D48" s="482"/>
    </row>
    <row r="49" spans="1:4">
      <c r="A49" s="424"/>
      <c r="B49" s="425"/>
      <c r="C49" s="483" t="s">
        <v>239</v>
      </c>
      <c r="D49" s="484"/>
    </row>
    <row r="50" spans="1:4">
      <c r="A50" s="403"/>
      <c r="B50" s="426"/>
      <c r="C50" s="485"/>
      <c r="D50" s="486"/>
    </row>
    <row r="51" spans="1:4">
      <c r="A51" s="427"/>
      <c r="B51" s="261"/>
      <c r="C51" s="487"/>
      <c r="D51" s="487"/>
    </row>
    <row r="52" spans="1:4">
      <c r="A52" s="427"/>
      <c r="C52" s="488" t="s">
        <v>240</v>
      </c>
      <c r="D52" s="487"/>
    </row>
    <row r="53" spans="1:4">
      <c r="A53" s="396"/>
      <c r="B53" s="397"/>
      <c r="C53" s="482"/>
      <c r="D53" s="482"/>
    </row>
    <row r="54" spans="1:4">
      <c r="A54" s="400" t="s">
        <v>0</v>
      </c>
      <c r="B54" s="400" t="s">
        <v>1</v>
      </c>
      <c r="C54" s="489" t="s">
        <v>4</v>
      </c>
      <c r="D54" s="490" t="s">
        <v>16</v>
      </c>
    </row>
    <row r="55" spans="1:4">
      <c r="A55" s="403"/>
      <c r="B55" s="404"/>
      <c r="C55" s="486"/>
      <c r="D55" s="486"/>
    </row>
    <row r="56" spans="1:4">
      <c r="A56" s="419"/>
      <c r="B56" s="407"/>
      <c r="C56" s="471"/>
      <c r="D56" s="472"/>
    </row>
    <row r="57" spans="1:4">
      <c r="A57" s="419"/>
      <c r="B57" s="409"/>
      <c r="C57" s="473"/>
      <c r="D57" s="474"/>
    </row>
    <row r="58" spans="1:4">
      <c r="A58" s="419"/>
      <c r="B58" s="415" t="s">
        <v>241</v>
      </c>
      <c r="C58" s="473"/>
      <c r="D58" s="475"/>
    </row>
    <row r="59" spans="1:4">
      <c r="A59" s="419"/>
      <c r="B59" s="411"/>
      <c r="C59" s="473"/>
      <c r="D59" s="474"/>
    </row>
    <row r="60" spans="1:4">
      <c r="A60" s="419" t="s">
        <v>242</v>
      </c>
      <c r="B60" s="414" t="s">
        <v>243</v>
      </c>
      <c r="C60" s="473"/>
      <c r="D60" s="474"/>
    </row>
    <row r="61" spans="1:4">
      <c r="A61" s="419"/>
      <c r="B61" s="412"/>
      <c r="C61" s="473"/>
      <c r="D61" s="474"/>
    </row>
    <row r="62" spans="1:4">
      <c r="A62" s="419" t="s">
        <v>244</v>
      </c>
      <c r="B62" s="414" t="s">
        <v>245</v>
      </c>
      <c r="C62" s="473"/>
      <c r="D62" s="474"/>
    </row>
    <row r="63" spans="1:4">
      <c r="A63" s="419"/>
      <c r="B63" s="412"/>
      <c r="C63" s="473"/>
      <c r="D63" s="474"/>
    </row>
    <row r="64" spans="1:4">
      <c r="A64" s="419" t="s">
        <v>246</v>
      </c>
      <c r="B64" s="414" t="s">
        <v>247</v>
      </c>
      <c r="C64" s="473"/>
      <c r="D64" s="474"/>
    </row>
    <row r="65" spans="1:4">
      <c r="A65" s="419"/>
      <c r="B65" s="413"/>
      <c r="C65" s="473"/>
      <c r="D65" s="474"/>
    </row>
    <row r="66" spans="1:4">
      <c r="A66" s="419" t="s">
        <v>248</v>
      </c>
      <c r="B66" s="414" t="s">
        <v>249</v>
      </c>
      <c r="C66" s="473"/>
      <c r="D66" s="474"/>
    </row>
    <row r="67" spans="1:4">
      <c r="A67" s="419"/>
      <c r="B67" s="415"/>
      <c r="C67" s="473"/>
      <c r="D67" s="474"/>
    </row>
    <row r="68" spans="1:4">
      <c r="A68" s="419" t="s">
        <v>250</v>
      </c>
      <c r="B68" s="414" t="s">
        <v>251</v>
      </c>
      <c r="C68" s="473"/>
      <c r="D68" s="474"/>
    </row>
    <row r="69" spans="1:4">
      <c r="A69" s="419"/>
      <c r="B69" s="414"/>
      <c r="C69" s="473"/>
      <c r="D69" s="474"/>
    </row>
    <row r="70" spans="1:4">
      <c r="A70" s="419" t="s">
        <v>252</v>
      </c>
      <c r="B70" s="414" t="s">
        <v>253</v>
      </c>
      <c r="C70" s="473"/>
      <c r="D70" s="474"/>
    </row>
    <row r="71" spans="1:4">
      <c r="A71" s="419"/>
      <c r="B71" s="414"/>
      <c r="C71" s="473"/>
      <c r="D71" s="474"/>
    </row>
    <row r="72" spans="1:4">
      <c r="A72" s="419" t="s">
        <v>254</v>
      </c>
      <c r="B72" s="414" t="s">
        <v>255</v>
      </c>
      <c r="C72" s="473"/>
      <c r="D72" s="474"/>
    </row>
    <row r="73" spans="1:4">
      <c r="A73" s="419"/>
      <c r="B73" s="414"/>
      <c r="C73" s="473"/>
      <c r="D73" s="474"/>
    </row>
    <row r="74" spans="1:4">
      <c r="A74" s="419" t="s">
        <v>256</v>
      </c>
      <c r="B74" s="414" t="s">
        <v>257</v>
      </c>
      <c r="C74" s="473"/>
      <c r="D74" s="476"/>
    </row>
    <row r="75" spans="1:4">
      <c r="A75" s="419"/>
      <c r="B75" s="414"/>
      <c r="C75" s="473"/>
      <c r="D75" s="476"/>
    </row>
    <row r="76" spans="1:4">
      <c r="A76" s="419" t="s">
        <v>258</v>
      </c>
      <c r="B76" s="414" t="s">
        <v>259</v>
      </c>
      <c r="C76" s="473"/>
      <c r="D76" s="476"/>
    </row>
    <row r="77" spans="1:4">
      <c r="A77" s="419"/>
      <c r="B77" s="414"/>
      <c r="C77" s="473"/>
      <c r="D77" s="474"/>
    </row>
    <row r="78" spans="1:4">
      <c r="A78" s="419" t="s">
        <v>260</v>
      </c>
      <c r="B78" s="430" t="s">
        <v>261</v>
      </c>
      <c r="C78" s="473"/>
      <c r="D78" s="474"/>
    </row>
    <row r="79" spans="1:4">
      <c r="A79" s="419"/>
      <c r="B79" s="420"/>
      <c r="C79" s="473"/>
      <c r="D79" s="474"/>
    </row>
    <row r="80" spans="1:4">
      <c r="A80" s="419" t="s">
        <v>262</v>
      </c>
      <c r="B80" s="414" t="s">
        <v>263</v>
      </c>
      <c r="C80" s="491"/>
      <c r="D80" s="474"/>
    </row>
    <row r="81" spans="1:4">
      <c r="A81" s="419"/>
      <c r="B81" s="420"/>
      <c r="C81" s="473"/>
      <c r="D81" s="474"/>
    </row>
    <row r="82" spans="1:4">
      <c r="A82" s="419" t="s">
        <v>264</v>
      </c>
      <c r="B82" s="414" t="s">
        <v>265</v>
      </c>
      <c r="C82" s="473"/>
      <c r="D82" s="474"/>
    </row>
    <row r="83" spans="1:4">
      <c r="A83" s="419"/>
      <c r="B83" s="414"/>
      <c r="C83" s="473"/>
      <c r="D83" s="474"/>
    </row>
    <row r="84" spans="1:4">
      <c r="A84" s="419" t="s">
        <v>266</v>
      </c>
      <c r="B84" s="414" t="s">
        <v>267</v>
      </c>
      <c r="C84" s="473"/>
      <c r="D84" s="474"/>
    </row>
    <row r="85" spans="1:4">
      <c r="A85" s="419"/>
      <c r="B85" s="414"/>
      <c r="C85" s="473"/>
      <c r="D85" s="474"/>
    </row>
    <row r="86" spans="1:4">
      <c r="A86" s="419" t="s">
        <v>268</v>
      </c>
      <c r="B86" s="414" t="s">
        <v>269</v>
      </c>
      <c r="C86" s="473"/>
      <c r="D86" s="475"/>
    </row>
    <row r="87" spans="1:4">
      <c r="A87" s="419"/>
      <c r="B87" s="411"/>
      <c r="C87" s="473"/>
      <c r="D87" s="474"/>
    </row>
    <row r="88" spans="1:4">
      <c r="A88" s="419" t="s">
        <v>270</v>
      </c>
      <c r="B88" s="414" t="s">
        <v>271</v>
      </c>
      <c r="C88" s="473"/>
      <c r="D88" s="475"/>
    </row>
    <row r="89" spans="1:4">
      <c r="A89" s="419"/>
      <c r="B89" s="414"/>
      <c r="C89" s="473"/>
      <c r="D89" s="474"/>
    </row>
    <row r="90" spans="1:4">
      <c r="A90" s="419" t="s">
        <v>272</v>
      </c>
      <c r="B90" s="414" t="s">
        <v>273</v>
      </c>
      <c r="C90" s="473"/>
      <c r="D90" s="492"/>
    </row>
    <row r="91" spans="1:4">
      <c r="A91" s="419"/>
      <c r="B91" s="414"/>
      <c r="C91" s="473"/>
      <c r="D91" s="474"/>
    </row>
    <row r="92" spans="1:4" ht="13.5" thickBot="1">
      <c r="A92" s="419"/>
      <c r="B92" s="414"/>
      <c r="C92" s="477" t="s">
        <v>274</v>
      </c>
      <c r="D92" s="493"/>
    </row>
    <row r="93" spans="1:4" ht="13.5" thickTop="1">
      <c r="A93" s="419"/>
      <c r="B93" s="414"/>
      <c r="C93" s="477"/>
      <c r="D93" s="475"/>
    </row>
    <row r="94" spans="1:4">
      <c r="A94" s="419"/>
      <c r="B94" s="409" t="s">
        <v>14</v>
      </c>
      <c r="C94" s="494" t="s">
        <v>27</v>
      </c>
      <c r="D94" s="475"/>
    </row>
    <row r="95" spans="1:4">
      <c r="A95" s="419"/>
      <c r="B95" s="414"/>
      <c r="C95" s="477"/>
      <c r="D95" s="475"/>
    </row>
    <row r="96" spans="1:4">
      <c r="A96" s="419"/>
      <c r="B96" s="431" t="s">
        <v>275</v>
      </c>
      <c r="C96" s="477" t="s">
        <v>240</v>
      </c>
      <c r="D96" s="475"/>
    </row>
    <row r="97" spans="1:4">
      <c r="A97" s="419"/>
      <c r="B97" s="431"/>
      <c r="C97" s="477"/>
      <c r="D97" s="475"/>
    </row>
    <row r="98" spans="1:4">
      <c r="A98" s="419"/>
      <c r="B98" s="431" t="s">
        <v>275</v>
      </c>
      <c r="C98" s="478" t="s">
        <v>276</v>
      </c>
      <c r="D98" s="479"/>
    </row>
    <row r="99" spans="1:4">
      <c r="A99" s="408"/>
      <c r="B99" s="422"/>
      <c r="C99" s="480"/>
      <c r="D99" s="474"/>
    </row>
    <row r="100" spans="1:4">
      <c r="A100" s="396"/>
      <c r="B100" s="397"/>
      <c r="C100" s="481"/>
      <c r="D100" s="482"/>
    </row>
    <row r="101" spans="1:4">
      <c r="A101" s="424"/>
      <c r="B101" s="400" t="str">
        <f>B5</f>
        <v>PRELIMINARIES</v>
      </c>
      <c r="C101" s="483" t="s">
        <v>277</v>
      </c>
      <c r="D101" s="484"/>
    </row>
    <row r="102" spans="1:4">
      <c r="A102" s="403"/>
      <c r="B102" s="404"/>
      <c r="C102" s="485"/>
      <c r="D102" s="486"/>
    </row>
    <row r="103" spans="1:4">
      <c r="A103" s="427"/>
      <c r="B103" s="261"/>
      <c r="C103" s="428"/>
      <c r="D103" s="428"/>
    </row>
    <row r="104" spans="1:4">
      <c r="A104" s="427"/>
      <c r="B104" s="261"/>
      <c r="C104" s="429" t="s">
        <v>218</v>
      </c>
      <c r="D104" s="428"/>
    </row>
  </sheetData>
  <sheetProtection algorithmName="SHA-512" hashValue="e6/R4qG9T4dKUr9NMnniYjWK9nPo5E+hmYUtcW8bw0qgTAQm8l/kBp4y7PDrKhXjavzHtPsgXKOLpmxxegf0tg==" saltValue="NsfhM1tj66b+7VAR6Ue2wg==" spinCount="100000" sheet="1" objects="1" scenarios="1" formatCells="0" formatColumns="0" formatRows="0" insertColumns="0" insertRows="0" deleteColumns="0" deleteRows="0"/>
  <mergeCells count="3">
    <mergeCell ref="B10:B11"/>
    <mergeCell ref="B16:B17"/>
    <mergeCell ref="B22:B26"/>
  </mergeCells>
  <pageMargins left="0.75" right="0.75" top="0.94" bottom="1" header="0.5" footer="0.5"/>
  <pageSetup orientation="portrait" r:id="rId1"/>
  <headerFooter alignWithMargins="0">
    <oddHeader xml:space="preserve">&amp;R&amp;"Arial,Bold"&amp;8Proposed Renovation and Addition to Boys Town Communtiy Centre 
6 Collie Smith Drive 
Kingston 12
</oddHeader>
    <oddFooter>&amp;R&amp;"Arial,Italic"&amp;8Office of the Prime Minister
YEDAI &amp; HOPE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Q831"/>
  <sheetViews>
    <sheetView view="pageBreakPreview" zoomScaleNormal="110" zoomScaleSheetLayoutView="100" workbookViewId="0">
      <selection activeCell="B11" sqref="B11"/>
    </sheetView>
  </sheetViews>
  <sheetFormatPr defaultColWidth="9.140625" defaultRowHeight="12.75" outlineLevelRow="1" outlineLevelCol="1"/>
  <cols>
    <col min="1" max="1" width="6.28515625" style="1" customWidth="1"/>
    <col min="2" max="2" width="43.85546875" style="65" customWidth="1"/>
    <col min="3" max="3" width="11.7109375" style="388" customWidth="1"/>
    <col min="4" max="4" width="6.42578125" style="253" customWidth="1"/>
    <col min="5" max="5" width="10.28515625" style="66" customWidth="1"/>
    <col min="6" max="6" width="15" style="66" customWidth="1"/>
    <col min="7" max="7" width="11.140625" style="2" hidden="1" customWidth="1"/>
    <col min="8" max="8" width="11.28515625" style="2" hidden="1" customWidth="1"/>
    <col min="9" max="9" width="13" style="2" hidden="1" customWidth="1"/>
    <col min="10" max="10" width="12.5703125" style="2" hidden="1" customWidth="1"/>
    <col min="11" max="11" width="18.85546875" style="2" hidden="1" customWidth="1"/>
    <col min="12" max="12" width="10.42578125" style="2" hidden="1" customWidth="1"/>
    <col min="13" max="20" width="9.140625" style="2" hidden="1" customWidth="1"/>
    <col min="21" max="21" width="11.7109375" style="2" hidden="1" customWidth="1"/>
    <col min="22" max="22" width="9.140625" style="2" hidden="1" customWidth="1"/>
    <col min="23" max="23" width="10.140625" style="2" hidden="1" customWidth="1"/>
    <col min="24" max="24" width="11.7109375" style="2" hidden="1" customWidth="1"/>
    <col min="25" max="27" width="9.140625" style="2" hidden="1" customWidth="1"/>
    <col min="28" max="28" width="0.140625" style="2" hidden="1" customWidth="1"/>
    <col min="29" max="29" width="12" style="2" hidden="1" customWidth="1" outlineLevel="1"/>
    <col min="30" max="35" width="9.140625" style="2" hidden="1" customWidth="1" outlineLevel="1"/>
    <col min="36" max="36" width="0.42578125" style="2" hidden="1" customWidth="1" outlineLevel="1"/>
    <col min="37" max="37" width="0.140625" style="2" hidden="1" customWidth="1" outlineLevel="1"/>
    <col min="38" max="38" width="0" style="2" hidden="1" customWidth="1" collapsed="1"/>
    <col min="39" max="43" width="0" style="2" hidden="1" customWidth="1"/>
    <col min="44" max="16384" width="9.140625" style="2"/>
  </cols>
  <sheetData>
    <row r="1" spans="1:6" s="64" customFormat="1">
      <c r="A1" s="106"/>
      <c r="B1" s="107"/>
      <c r="C1" s="352"/>
      <c r="D1" s="232"/>
      <c r="E1" s="108"/>
      <c r="F1" s="108"/>
    </row>
    <row r="2" spans="1:6" s="64" customFormat="1">
      <c r="A2" s="109" t="s">
        <v>0</v>
      </c>
      <c r="B2" s="109" t="s">
        <v>1</v>
      </c>
      <c r="C2" s="353" t="s">
        <v>2</v>
      </c>
      <c r="D2" s="233" t="s">
        <v>3</v>
      </c>
      <c r="E2" s="110" t="s">
        <v>4</v>
      </c>
      <c r="F2" s="111" t="s">
        <v>5</v>
      </c>
    </row>
    <row r="3" spans="1:6" s="64" customFormat="1">
      <c r="A3" s="112"/>
      <c r="B3" s="113"/>
      <c r="C3" s="354"/>
      <c r="D3" s="234"/>
      <c r="E3" s="114"/>
      <c r="F3" s="114"/>
    </row>
    <row r="4" spans="1:6" s="64" customFormat="1">
      <c r="A4" s="219"/>
      <c r="B4" s="102" t="s">
        <v>6</v>
      </c>
      <c r="C4" s="390"/>
      <c r="D4" s="225"/>
      <c r="E4" s="495"/>
      <c r="F4" s="496"/>
    </row>
    <row r="5" spans="1:6" s="64" customFormat="1">
      <c r="A5" s="221"/>
      <c r="B5" s="102"/>
      <c r="C5" s="194"/>
      <c r="D5" s="241"/>
      <c r="E5" s="497"/>
      <c r="F5" s="498"/>
    </row>
    <row r="6" spans="1:6" s="64" customFormat="1">
      <c r="A6" s="75"/>
      <c r="B6" s="220" t="s">
        <v>66</v>
      </c>
      <c r="C6" s="197"/>
      <c r="D6" s="225"/>
      <c r="E6" s="499"/>
      <c r="F6" s="496"/>
    </row>
    <row r="7" spans="1:6" s="64" customFormat="1" ht="13.5" customHeight="1">
      <c r="A7" s="75"/>
      <c r="B7" s="446" t="s">
        <v>83</v>
      </c>
      <c r="C7" s="197"/>
      <c r="D7" s="225"/>
      <c r="E7" s="499"/>
      <c r="F7" s="496"/>
    </row>
    <row r="8" spans="1:6" s="64" customFormat="1" ht="13.5" customHeight="1">
      <c r="A8" s="75"/>
      <c r="B8" s="446"/>
      <c r="C8" s="197"/>
      <c r="D8" s="225"/>
      <c r="E8" s="499"/>
      <c r="F8" s="496"/>
    </row>
    <row r="9" spans="1:6" s="64" customFormat="1" ht="13.5" customHeight="1">
      <c r="A9" s="75"/>
      <c r="B9" s="446"/>
      <c r="C9" s="197"/>
      <c r="D9" s="225"/>
      <c r="E9" s="499"/>
      <c r="F9" s="496"/>
    </row>
    <row r="10" spans="1:6" s="64" customFormat="1" ht="13.5" customHeight="1">
      <c r="A10" s="75"/>
      <c r="B10" s="446"/>
      <c r="C10" s="197"/>
      <c r="D10" s="225"/>
      <c r="E10" s="499"/>
      <c r="F10" s="496"/>
    </row>
    <row r="11" spans="1:6" s="64" customFormat="1" ht="13.5" customHeight="1">
      <c r="A11" s="75"/>
      <c r="B11" s="148"/>
      <c r="C11" s="197"/>
      <c r="D11" s="225"/>
      <c r="E11" s="499"/>
      <c r="F11" s="496"/>
    </row>
    <row r="12" spans="1:6" s="64" customFormat="1" ht="12.75" customHeight="1">
      <c r="A12" s="75"/>
      <c r="B12" s="447" t="s">
        <v>45</v>
      </c>
      <c r="C12" s="194"/>
      <c r="D12" s="225"/>
      <c r="E12" s="499"/>
      <c r="F12" s="500"/>
    </row>
    <row r="13" spans="1:6" s="64" customFormat="1">
      <c r="A13" s="73"/>
      <c r="B13" s="448"/>
      <c r="C13" s="194"/>
      <c r="D13" s="225"/>
      <c r="E13" s="499"/>
      <c r="F13" s="154"/>
    </row>
    <row r="14" spans="1:6" s="64" customFormat="1">
      <c r="A14" s="73"/>
      <c r="B14" s="448"/>
      <c r="C14" s="194"/>
      <c r="D14" s="225"/>
      <c r="E14" s="499"/>
      <c r="F14" s="154"/>
    </row>
    <row r="15" spans="1:6" s="64" customFormat="1">
      <c r="A15" s="73"/>
      <c r="B15" s="448"/>
      <c r="C15" s="194"/>
      <c r="D15" s="225"/>
      <c r="E15" s="499"/>
      <c r="F15" s="154"/>
    </row>
    <row r="16" spans="1:6" s="64" customFormat="1" ht="12.75" customHeight="1">
      <c r="A16" s="73"/>
      <c r="B16" s="208"/>
      <c r="C16" s="194"/>
      <c r="D16" s="225"/>
      <c r="E16" s="499"/>
      <c r="F16" s="154"/>
    </row>
    <row r="17" spans="1:33" s="64" customFormat="1" ht="12.75" customHeight="1">
      <c r="A17" s="177"/>
      <c r="B17" s="208" t="s">
        <v>109</v>
      </c>
      <c r="C17" s="194"/>
      <c r="D17" s="241"/>
      <c r="E17" s="497"/>
      <c r="F17" s="154"/>
    </row>
    <row r="18" spans="1:33" s="64" customFormat="1" ht="12.75" customHeight="1">
      <c r="A18" s="177"/>
      <c r="B18" s="208"/>
      <c r="C18" s="194"/>
      <c r="D18" s="241"/>
      <c r="E18" s="497"/>
      <c r="F18" s="154"/>
    </row>
    <row r="19" spans="1:33" s="64" customFormat="1">
      <c r="A19" s="73"/>
      <c r="B19" s="123"/>
      <c r="C19" s="194"/>
      <c r="D19" s="225"/>
      <c r="E19" s="499"/>
      <c r="F19" s="154"/>
    </row>
    <row r="20" spans="1:33" s="64" customFormat="1" ht="15.75" customHeight="1">
      <c r="A20" s="73" t="s">
        <v>7</v>
      </c>
      <c r="B20" s="445" t="s">
        <v>121</v>
      </c>
      <c r="C20" s="104"/>
      <c r="D20" s="225"/>
      <c r="E20" s="501"/>
      <c r="F20" s="154"/>
    </row>
    <row r="21" spans="1:33" s="64" customFormat="1" ht="16.5" customHeight="1">
      <c r="A21" s="73"/>
      <c r="B21" s="445"/>
      <c r="C21" s="104"/>
      <c r="D21" s="225" t="s">
        <v>8</v>
      </c>
      <c r="E21" s="502"/>
      <c r="F21" s="154"/>
      <c r="AC21" s="64">
        <v>2.2999999999999998</v>
      </c>
      <c r="AD21" s="64">
        <v>1.2</v>
      </c>
      <c r="AE21" s="64">
        <f>AC21*AD21</f>
        <v>2.76</v>
      </c>
      <c r="AF21" s="64">
        <f>AE21*1000</f>
        <v>2760</v>
      </c>
    </row>
    <row r="22" spans="1:33" s="64" customFormat="1" ht="14.25" customHeight="1">
      <c r="A22" s="73"/>
      <c r="B22" s="63"/>
      <c r="C22" s="104"/>
      <c r="D22" s="225"/>
      <c r="E22" s="502"/>
      <c r="F22" s="154"/>
    </row>
    <row r="23" spans="1:33" s="64" customFormat="1" ht="10.5" customHeight="1">
      <c r="A23" s="73" t="s">
        <v>9</v>
      </c>
      <c r="B23" s="445" t="s">
        <v>122</v>
      </c>
      <c r="C23" s="104"/>
      <c r="D23" s="225"/>
      <c r="E23" s="501"/>
      <c r="F23" s="154"/>
    </row>
    <row r="24" spans="1:33" s="64" customFormat="1" ht="12.75" customHeight="1">
      <c r="A24" s="73"/>
      <c r="B24" s="445"/>
      <c r="C24" s="104"/>
      <c r="D24" s="225"/>
      <c r="E24" s="501"/>
      <c r="F24" s="154"/>
    </row>
    <row r="25" spans="1:33" s="64" customFormat="1" ht="14.25" customHeight="1">
      <c r="A25" s="73"/>
      <c r="B25" s="445"/>
      <c r="C25" s="104"/>
      <c r="D25" s="225" t="s">
        <v>8</v>
      </c>
      <c r="E25" s="502"/>
      <c r="F25" s="154"/>
      <c r="AC25" s="64">
        <v>2.2999999999999998</v>
      </c>
      <c r="AD25" s="64">
        <v>1.2</v>
      </c>
      <c r="AE25" s="64">
        <f>AC25*AD25</f>
        <v>2.76</v>
      </c>
      <c r="AF25" s="64">
        <f>AE25*1000</f>
        <v>2760</v>
      </c>
    </row>
    <row r="26" spans="1:33" s="64" customFormat="1" ht="14.25" customHeight="1">
      <c r="A26" s="177"/>
      <c r="B26" s="186"/>
      <c r="C26" s="104"/>
      <c r="D26" s="241"/>
      <c r="E26" s="281"/>
      <c r="F26" s="154"/>
    </row>
    <row r="27" spans="1:33" s="64" customFormat="1" ht="13.5" customHeight="1">
      <c r="A27" s="181" t="s">
        <v>10</v>
      </c>
      <c r="B27" s="444" t="s">
        <v>123</v>
      </c>
      <c r="C27" s="104"/>
      <c r="D27" s="241"/>
      <c r="E27" s="503"/>
      <c r="F27" s="154"/>
    </row>
    <row r="28" spans="1:33" s="64" customFormat="1" ht="13.5" customHeight="1">
      <c r="A28" s="181"/>
      <c r="B28" s="444"/>
      <c r="C28" s="104"/>
      <c r="D28" s="241"/>
      <c r="E28" s="503"/>
      <c r="F28" s="154"/>
    </row>
    <row r="29" spans="1:33" s="64" customFormat="1" ht="13.5" customHeight="1">
      <c r="A29" s="181"/>
      <c r="B29" s="444"/>
      <c r="C29" s="104"/>
      <c r="D29" s="241" t="s">
        <v>8</v>
      </c>
      <c r="E29" s="504"/>
      <c r="F29" s="154"/>
      <c r="AC29" s="64">
        <v>15.8</v>
      </c>
      <c r="AD29" s="64">
        <v>5.1100000000000003</v>
      </c>
      <c r="AE29" s="64">
        <v>2</v>
      </c>
      <c r="AF29" s="64">
        <v>401</v>
      </c>
      <c r="AG29" s="64">
        <f>2000*AF29</f>
        <v>802000</v>
      </c>
    </row>
    <row r="30" spans="1:33" s="64" customFormat="1" ht="14.25" customHeight="1">
      <c r="A30" s="177"/>
      <c r="B30" s="186"/>
      <c r="C30" s="104"/>
      <c r="D30" s="241"/>
      <c r="E30" s="281"/>
      <c r="F30" s="154"/>
      <c r="AF30" s="64">
        <v>110</v>
      </c>
      <c r="AG30" s="64">
        <f>AF30*575</f>
        <v>63250</v>
      </c>
    </row>
    <row r="31" spans="1:33" s="64" customFormat="1" ht="13.5" customHeight="1">
      <c r="A31" s="76" t="s">
        <v>11</v>
      </c>
      <c r="B31" s="445" t="s">
        <v>184</v>
      </c>
      <c r="C31" s="104"/>
      <c r="D31" s="225"/>
      <c r="E31" s="505"/>
      <c r="F31" s="154"/>
      <c r="AG31" s="64">
        <f>SUM(AG25:AG26)</f>
        <v>0</v>
      </c>
    </row>
    <row r="32" spans="1:33" s="64" customFormat="1" ht="13.5" customHeight="1">
      <c r="A32" s="76"/>
      <c r="B32" s="445"/>
      <c r="C32" s="104"/>
      <c r="D32" s="225" t="s">
        <v>8</v>
      </c>
      <c r="E32" s="501"/>
      <c r="F32" s="154"/>
    </row>
    <row r="33" spans="1:34" s="64" customFormat="1" ht="13.5" customHeight="1">
      <c r="A33" s="181"/>
      <c r="B33" s="211"/>
      <c r="C33" s="104"/>
      <c r="D33" s="241"/>
      <c r="E33" s="504"/>
      <c r="F33" s="154"/>
    </row>
    <row r="34" spans="1:34" s="64" customFormat="1" ht="13.5" customHeight="1">
      <c r="A34" s="76" t="s">
        <v>12</v>
      </c>
      <c r="B34" s="445" t="s">
        <v>183</v>
      </c>
      <c r="C34" s="104"/>
      <c r="D34" s="225"/>
      <c r="E34" s="505"/>
      <c r="F34" s="154"/>
      <c r="AG34" s="64">
        <f>SUM(AG29:AG30)</f>
        <v>865250</v>
      </c>
    </row>
    <row r="35" spans="1:34" s="64" customFormat="1" ht="13.5" customHeight="1">
      <c r="A35" s="76"/>
      <c r="B35" s="445"/>
      <c r="C35" s="104"/>
      <c r="D35" s="225"/>
      <c r="E35" s="505"/>
      <c r="F35" s="154"/>
    </row>
    <row r="36" spans="1:34" s="64" customFormat="1" ht="13.5" customHeight="1">
      <c r="A36" s="76"/>
      <c r="B36" s="445"/>
      <c r="C36" s="104"/>
      <c r="D36" s="225" t="s">
        <v>8</v>
      </c>
      <c r="E36" s="501"/>
      <c r="F36" s="154"/>
      <c r="AC36" s="64">
        <v>15.8</v>
      </c>
      <c r="AD36" s="64">
        <v>5.1100000000000003</v>
      </c>
      <c r="AE36" s="64">
        <v>2</v>
      </c>
      <c r="AF36" s="64">
        <f>AC36*AD36*AE36</f>
        <v>161.47600000000003</v>
      </c>
      <c r="AG36" s="64">
        <f>2750*AF36</f>
        <v>444059.00000000006</v>
      </c>
      <c r="AH36" s="64">
        <v>1</v>
      </c>
    </row>
    <row r="37" spans="1:34" s="64" customFormat="1" ht="13.5" customHeight="1">
      <c r="A37" s="181"/>
      <c r="B37" s="186"/>
      <c r="C37" s="104"/>
      <c r="D37" s="241"/>
      <c r="E37" s="504"/>
      <c r="F37" s="154"/>
    </row>
    <row r="38" spans="1:34" s="64" customFormat="1" ht="13.5" customHeight="1">
      <c r="A38" s="181" t="s">
        <v>13</v>
      </c>
      <c r="B38" s="445" t="s">
        <v>124</v>
      </c>
      <c r="C38" s="104"/>
      <c r="D38" s="241"/>
      <c r="E38" s="504"/>
      <c r="F38" s="154"/>
    </row>
    <row r="39" spans="1:34" s="64" customFormat="1" ht="13.5" customHeight="1">
      <c r="A39" s="181"/>
      <c r="B39" s="445"/>
      <c r="C39" s="104"/>
      <c r="D39" s="241"/>
      <c r="E39" s="504"/>
      <c r="F39" s="154"/>
    </row>
    <row r="40" spans="1:34" s="64" customFormat="1" ht="13.5" customHeight="1">
      <c r="A40" s="181"/>
      <c r="B40" s="445"/>
      <c r="C40" s="104"/>
      <c r="D40" s="241" t="s">
        <v>61</v>
      </c>
      <c r="E40" s="504"/>
      <c r="F40" s="154"/>
    </row>
    <row r="41" spans="1:34" s="64" customFormat="1" ht="13.5" customHeight="1">
      <c r="A41" s="181"/>
      <c r="B41" s="186"/>
      <c r="C41" s="104"/>
      <c r="D41" s="241"/>
      <c r="E41" s="504"/>
      <c r="F41" s="154"/>
    </row>
    <row r="42" spans="1:34" s="64" customFormat="1" ht="13.5" customHeight="1">
      <c r="A42" s="181"/>
      <c r="B42" s="186"/>
      <c r="C42" s="104"/>
      <c r="D42" s="241"/>
      <c r="E42" s="504"/>
      <c r="F42" s="154"/>
    </row>
    <row r="43" spans="1:34" s="64" customFormat="1" ht="12.75" customHeight="1">
      <c r="A43" s="76" t="s">
        <v>17</v>
      </c>
      <c r="B43" s="63" t="s">
        <v>106</v>
      </c>
      <c r="C43" s="104">
        <v>13</v>
      </c>
      <c r="D43" s="225" t="s">
        <v>24</v>
      </c>
      <c r="E43" s="506"/>
      <c r="F43" s="154"/>
      <c r="AC43" s="64">
        <f>2.66+3.18+4.86+2.34</f>
        <v>13.04</v>
      </c>
    </row>
    <row r="44" spans="1:34" s="64" customFormat="1">
      <c r="A44" s="76"/>
      <c r="B44" s="63"/>
      <c r="C44" s="104"/>
      <c r="D44" s="225"/>
      <c r="E44" s="506"/>
      <c r="F44" s="154"/>
    </row>
    <row r="45" spans="1:34" s="64" customFormat="1">
      <c r="A45" s="76"/>
      <c r="B45" s="63"/>
      <c r="C45" s="104"/>
      <c r="D45" s="225"/>
      <c r="E45" s="506"/>
      <c r="F45" s="154"/>
    </row>
    <row r="46" spans="1:34" s="64" customFormat="1" ht="12.75" customHeight="1">
      <c r="A46" s="76" t="s">
        <v>19</v>
      </c>
      <c r="B46" s="63" t="s">
        <v>107</v>
      </c>
      <c r="C46" s="104">
        <v>122</v>
      </c>
      <c r="D46" s="225" t="s">
        <v>24</v>
      </c>
      <c r="E46" s="506"/>
      <c r="F46" s="154"/>
      <c r="AC46" s="64">
        <f>13.6*9</f>
        <v>122.39999999999999</v>
      </c>
    </row>
    <row r="47" spans="1:34" s="64" customFormat="1">
      <c r="A47" s="76"/>
      <c r="B47" s="63"/>
      <c r="C47" s="104"/>
      <c r="D47" s="225"/>
      <c r="E47" s="506"/>
      <c r="F47" s="154"/>
    </row>
    <row r="48" spans="1:34" s="64" customFormat="1">
      <c r="A48" s="181"/>
      <c r="B48" s="63"/>
      <c r="C48" s="104"/>
      <c r="D48" s="241"/>
      <c r="E48" s="507"/>
      <c r="F48" s="154"/>
    </row>
    <row r="49" spans="1:6" s="64" customFormat="1">
      <c r="A49" s="181"/>
      <c r="B49" s="63"/>
      <c r="C49" s="104"/>
      <c r="D49" s="241"/>
      <c r="E49" s="507"/>
      <c r="F49" s="154"/>
    </row>
    <row r="50" spans="1:6" s="64" customFormat="1">
      <c r="A50" s="106"/>
      <c r="B50" s="107"/>
      <c r="C50" s="355"/>
      <c r="D50" s="229"/>
      <c r="E50" s="508"/>
      <c r="F50" s="508"/>
    </row>
    <row r="51" spans="1:6" s="64" customFormat="1">
      <c r="A51" s="117"/>
      <c r="B51" s="109" t="str">
        <f>B4</f>
        <v xml:space="preserve">DEMOLITON &amp; RENOVATION </v>
      </c>
      <c r="C51" s="450">
        <v>2</v>
      </c>
      <c r="D51" s="451"/>
      <c r="E51" s="496"/>
      <c r="F51" s="509"/>
    </row>
    <row r="52" spans="1:6" s="64" customFormat="1">
      <c r="A52" s="112"/>
      <c r="B52" s="113"/>
      <c r="C52" s="356"/>
      <c r="D52" s="230"/>
      <c r="E52" s="510"/>
      <c r="F52" s="510"/>
    </row>
    <row r="53" spans="1:6" s="64" customFormat="1">
      <c r="A53" s="199"/>
      <c r="B53" s="118"/>
      <c r="C53" s="357"/>
      <c r="D53" s="242"/>
      <c r="E53" s="511"/>
      <c r="F53" s="511"/>
    </row>
    <row r="54" spans="1:6" s="64" customFormat="1">
      <c r="A54" s="190"/>
      <c r="C54" s="206">
        <v>1</v>
      </c>
      <c r="D54" s="231"/>
      <c r="E54" s="512"/>
      <c r="F54" s="512"/>
    </row>
    <row r="55" spans="1:6" s="64" customFormat="1">
      <c r="A55" s="106"/>
      <c r="B55" s="107"/>
      <c r="C55" s="352"/>
      <c r="D55" s="232"/>
      <c r="E55" s="513"/>
      <c r="F55" s="513"/>
    </row>
    <row r="56" spans="1:6" s="64" customFormat="1">
      <c r="A56" s="109" t="s">
        <v>0</v>
      </c>
      <c r="B56" s="109" t="s">
        <v>1</v>
      </c>
      <c r="C56" s="353" t="s">
        <v>2</v>
      </c>
      <c r="D56" s="233" t="s">
        <v>3</v>
      </c>
      <c r="E56" s="514" t="s">
        <v>4</v>
      </c>
      <c r="F56" s="515" t="s">
        <v>5</v>
      </c>
    </row>
    <row r="57" spans="1:6" s="64" customFormat="1" ht="12" customHeight="1">
      <c r="A57" s="112"/>
      <c r="B57" s="113"/>
      <c r="C57" s="354"/>
      <c r="D57" s="234"/>
      <c r="E57" s="516"/>
      <c r="F57" s="516"/>
    </row>
    <row r="58" spans="1:6" s="64" customFormat="1">
      <c r="A58" s="76"/>
      <c r="B58" s="215"/>
      <c r="C58" s="104"/>
      <c r="D58" s="225"/>
      <c r="E58" s="506"/>
      <c r="F58" s="154"/>
    </row>
    <row r="59" spans="1:6" s="64" customFormat="1">
      <c r="A59" s="76"/>
      <c r="B59" s="215"/>
      <c r="C59" s="104"/>
      <c r="D59" s="225"/>
      <c r="E59" s="506"/>
      <c r="F59" s="154"/>
    </row>
    <row r="60" spans="1:6" s="64" customFormat="1">
      <c r="A60" s="76"/>
      <c r="B60" s="123" t="s">
        <v>6</v>
      </c>
      <c r="C60" s="104"/>
      <c r="D60" s="225"/>
      <c r="E60" s="506"/>
      <c r="F60" s="154"/>
    </row>
    <row r="61" spans="1:6" s="64" customFormat="1">
      <c r="A61" s="76"/>
      <c r="B61" s="215"/>
      <c r="C61" s="104"/>
      <c r="D61" s="225"/>
      <c r="E61" s="506"/>
      <c r="F61" s="154"/>
    </row>
    <row r="62" spans="1:6" s="64" customFormat="1" ht="12.75" customHeight="1">
      <c r="A62" s="76" t="s">
        <v>7</v>
      </c>
      <c r="B62" s="445" t="s">
        <v>133</v>
      </c>
      <c r="C62" s="104"/>
      <c r="D62" s="225"/>
      <c r="E62" s="506"/>
      <c r="F62" s="154"/>
    </row>
    <row r="63" spans="1:6" s="64" customFormat="1">
      <c r="A63" s="76"/>
      <c r="B63" s="445"/>
      <c r="C63" s="104"/>
      <c r="D63" s="225"/>
      <c r="E63" s="506"/>
      <c r="F63" s="154"/>
    </row>
    <row r="64" spans="1:6" s="64" customFormat="1">
      <c r="A64" s="76"/>
      <c r="B64" s="445"/>
      <c r="C64" s="104"/>
      <c r="D64" s="225"/>
      <c r="E64" s="506"/>
      <c r="F64" s="154"/>
    </row>
    <row r="65" spans="1:33" s="64" customFormat="1" ht="12.75" customHeight="1">
      <c r="A65" s="76"/>
      <c r="B65" s="445"/>
      <c r="C65" s="104"/>
      <c r="D65" s="225" t="s">
        <v>61</v>
      </c>
      <c r="E65" s="506"/>
      <c r="F65" s="154"/>
    </row>
    <row r="66" spans="1:33" s="64" customFormat="1">
      <c r="A66" s="76"/>
      <c r="B66" s="63"/>
      <c r="C66" s="104"/>
      <c r="D66" s="225"/>
      <c r="E66" s="506"/>
      <c r="F66" s="154"/>
    </row>
    <row r="67" spans="1:33" s="64" customFormat="1">
      <c r="A67" s="76"/>
      <c r="B67" s="63"/>
      <c r="C67" s="104"/>
      <c r="D67" s="225"/>
      <c r="E67" s="506"/>
      <c r="F67" s="154"/>
    </row>
    <row r="68" spans="1:33" s="64" customFormat="1">
      <c r="A68" s="76"/>
      <c r="B68" s="63"/>
      <c r="C68" s="104"/>
      <c r="D68" s="225"/>
      <c r="E68" s="506"/>
      <c r="F68" s="154"/>
    </row>
    <row r="69" spans="1:33" s="64" customFormat="1">
      <c r="A69" s="76"/>
      <c r="B69" s="215"/>
      <c r="C69" s="104"/>
      <c r="D69" s="225"/>
      <c r="E69" s="506"/>
      <c r="F69" s="154"/>
      <c r="AE69" s="64" t="e">
        <f>AG69*AF69</f>
        <v>#REF!</v>
      </c>
      <c r="AF69" s="64">
        <f>0.89*2.1</f>
        <v>1.8690000000000002</v>
      </c>
      <c r="AG69" s="64" t="e">
        <f>#REF!/#REF!</f>
        <v>#REF!</v>
      </c>
    </row>
    <row r="70" spans="1:33" s="64" customFormat="1">
      <c r="A70" s="76"/>
      <c r="B70" s="63"/>
      <c r="C70" s="104"/>
      <c r="D70" s="225"/>
      <c r="E70" s="506"/>
      <c r="F70" s="154"/>
    </row>
    <row r="71" spans="1:33" s="64" customFormat="1">
      <c r="A71" s="76"/>
      <c r="B71" s="63"/>
      <c r="C71" s="104"/>
      <c r="D71" s="225"/>
      <c r="E71" s="506"/>
      <c r="F71" s="154"/>
    </row>
    <row r="72" spans="1:33" s="64" customFormat="1">
      <c r="A72" s="76"/>
      <c r="B72" s="63"/>
      <c r="C72" s="104"/>
      <c r="D72" s="225"/>
      <c r="E72" s="506"/>
      <c r="F72" s="154"/>
    </row>
    <row r="73" spans="1:33" s="64" customFormat="1">
      <c r="A73" s="76"/>
      <c r="B73" s="63"/>
      <c r="C73" s="104"/>
      <c r="D73" s="225"/>
      <c r="E73" s="506"/>
      <c r="F73" s="154"/>
    </row>
    <row r="74" spans="1:33" s="64" customFormat="1">
      <c r="A74" s="76"/>
      <c r="B74" s="63"/>
      <c r="C74" s="104"/>
      <c r="D74" s="225"/>
      <c r="E74" s="506"/>
      <c r="F74" s="154"/>
    </row>
    <row r="75" spans="1:33" s="64" customFormat="1">
      <c r="A75" s="76"/>
      <c r="B75" s="63"/>
      <c r="C75" s="104"/>
      <c r="D75" s="225"/>
      <c r="E75" s="506"/>
      <c r="F75" s="154"/>
    </row>
    <row r="76" spans="1:33" s="64" customFormat="1">
      <c r="A76" s="76"/>
      <c r="B76" s="63"/>
      <c r="C76" s="104"/>
      <c r="D76" s="225"/>
      <c r="E76" s="506"/>
      <c r="F76" s="517"/>
    </row>
    <row r="77" spans="1:33" s="64" customFormat="1" ht="13.5" thickBot="1">
      <c r="A77" s="76"/>
      <c r="B77" s="215"/>
      <c r="C77" s="104"/>
      <c r="D77" s="225"/>
      <c r="E77" s="506"/>
      <c r="F77" s="518"/>
    </row>
    <row r="78" spans="1:33" s="64" customFormat="1" ht="13.5" thickTop="1">
      <c r="A78" s="76"/>
      <c r="B78" s="215"/>
      <c r="C78" s="104"/>
      <c r="D78" s="225"/>
      <c r="E78" s="506"/>
      <c r="F78" s="154"/>
    </row>
    <row r="79" spans="1:33" s="64" customFormat="1">
      <c r="A79" s="76"/>
      <c r="B79" s="159" t="s">
        <v>14</v>
      </c>
      <c r="C79" s="358" t="s">
        <v>27</v>
      </c>
      <c r="D79" s="243"/>
      <c r="E79" s="519"/>
      <c r="F79" s="520"/>
    </row>
    <row r="80" spans="1:33" s="64" customFormat="1">
      <c r="A80" s="76"/>
      <c r="B80" s="160"/>
      <c r="C80" s="359"/>
      <c r="D80" s="244"/>
      <c r="E80" s="519"/>
      <c r="F80" s="520"/>
    </row>
    <row r="81" spans="1:6" s="64" customFormat="1">
      <c r="A81" s="76"/>
      <c r="B81" s="161" t="s">
        <v>15</v>
      </c>
      <c r="C81" s="359" t="s">
        <v>74</v>
      </c>
      <c r="D81" s="243"/>
      <c r="E81" s="519"/>
      <c r="F81" s="520"/>
    </row>
    <row r="82" spans="1:6" s="64" customFormat="1">
      <c r="A82" s="76"/>
      <c r="B82" s="162"/>
      <c r="C82" s="359"/>
      <c r="D82" s="243"/>
      <c r="E82" s="519"/>
      <c r="F82" s="520"/>
    </row>
    <row r="83" spans="1:6" s="64" customFormat="1">
      <c r="A83" s="76"/>
      <c r="B83" s="161" t="s">
        <v>15</v>
      </c>
      <c r="C83" s="359" t="s">
        <v>75</v>
      </c>
      <c r="D83" s="243"/>
      <c r="E83" s="519"/>
      <c r="F83" s="520"/>
    </row>
    <row r="84" spans="1:6" s="64" customFormat="1">
      <c r="A84" s="76"/>
      <c r="B84" s="215"/>
      <c r="C84" s="104"/>
      <c r="D84" s="225"/>
      <c r="E84" s="506"/>
      <c r="F84" s="154"/>
    </row>
    <row r="85" spans="1:6" s="64" customFormat="1">
      <c r="A85" s="76"/>
      <c r="B85" s="215"/>
      <c r="C85" s="104"/>
      <c r="D85" s="225"/>
      <c r="E85" s="506"/>
      <c r="F85" s="154"/>
    </row>
    <row r="86" spans="1:6" s="64" customFormat="1">
      <c r="A86" s="76"/>
      <c r="B86" s="215"/>
      <c r="C86" s="104"/>
      <c r="D86" s="225"/>
      <c r="E86" s="506"/>
      <c r="F86" s="154"/>
    </row>
    <row r="87" spans="1:6" s="64" customFormat="1">
      <c r="A87" s="76"/>
      <c r="B87" s="215"/>
      <c r="C87" s="104"/>
      <c r="D87" s="225"/>
      <c r="E87" s="506"/>
      <c r="F87" s="154"/>
    </row>
    <row r="88" spans="1:6" s="64" customFormat="1">
      <c r="A88" s="76"/>
      <c r="B88" s="215"/>
      <c r="C88" s="104"/>
      <c r="D88" s="225"/>
      <c r="E88" s="506"/>
      <c r="F88" s="154"/>
    </row>
    <row r="89" spans="1:6" s="64" customFormat="1">
      <c r="A89" s="76"/>
      <c r="B89" s="215"/>
      <c r="C89" s="104"/>
      <c r="D89" s="225"/>
      <c r="E89" s="506"/>
      <c r="F89" s="154"/>
    </row>
    <row r="90" spans="1:6" s="64" customFormat="1">
      <c r="A90" s="76"/>
      <c r="B90" s="215"/>
      <c r="C90" s="104"/>
      <c r="D90" s="225"/>
      <c r="E90" s="507"/>
      <c r="F90" s="154"/>
    </row>
    <row r="91" spans="1:6" s="64" customFormat="1">
      <c r="A91" s="76"/>
      <c r="B91" s="215"/>
      <c r="C91" s="104"/>
      <c r="D91" s="225"/>
      <c r="E91" s="506"/>
      <c r="F91" s="154"/>
    </row>
    <row r="92" spans="1:6" s="64" customFormat="1">
      <c r="A92" s="76"/>
      <c r="B92" s="215"/>
      <c r="C92" s="104"/>
      <c r="D92" s="225"/>
      <c r="E92" s="506"/>
      <c r="F92" s="154"/>
    </row>
    <row r="93" spans="1:6" s="64" customFormat="1">
      <c r="A93" s="76"/>
      <c r="B93" s="215"/>
      <c r="C93" s="104"/>
      <c r="D93" s="225"/>
      <c r="E93" s="506"/>
      <c r="F93" s="154"/>
    </row>
    <row r="94" spans="1:6" s="64" customFormat="1">
      <c r="A94" s="76"/>
      <c r="B94" s="215"/>
      <c r="C94" s="104"/>
      <c r="D94" s="225"/>
      <c r="E94" s="506"/>
      <c r="F94" s="154"/>
    </row>
    <row r="95" spans="1:6" s="64" customFormat="1">
      <c r="A95" s="76"/>
      <c r="B95" s="215"/>
      <c r="C95" s="104"/>
      <c r="D95" s="225"/>
      <c r="E95" s="506"/>
      <c r="F95" s="154"/>
    </row>
    <row r="96" spans="1:6" s="64" customFormat="1">
      <c r="A96" s="76"/>
      <c r="B96" s="215"/>
      <c r="C96" s="104"/>
      <c r="D96" s="225"/>
      <c r="E96" s="506"/>
      <c r="F96" s="154"/>
    </row>
    <row r="97" spans="1:6" s="64" customFormat="1">
      <c r="A97" s="76"/>
      <c r="B97" s="215"/>
      <c r="C97" s="104"/>
      <c r="D97" s="225"/>
      <c r="E97" s="506"/>
      <c r="F97" s="154"/>
    </row>
    <row r="98" spans="1:6" s="64" customFormat="1">
      <c r="A98" s="76"/>
      <c r="B98" s="215"/>
      <c r="C98" s="104"/>
      <c r="D98" s="225"/>
      <c r="E98" s="506"/>
      <c r="F98" s="154"/>
    </row>
    <row r="99" spans="1:6" s="64" customFormat="1">
      <c r="A99" s="76"/>
      <c r="B99" s="215"/>
      <c r="C99" s="104"/>
      <c r="D99" s="225"/>
      <c r="E99" s="506"/>
      <c r="F99" s="154"/>
    </row>
    <row r="100" spans="1:6" s="64" customFormat="1">
      <c r="A100" s="76"/>
      <c r="B100" s="215"/>
      <c r="C100" s="104"/>
      <c r="D100" s="225"/>
      <c r="E100" s="506"/>
      <c r="F100" s="154"/>
    </row>
    <row r="101" spans="1:6" s="64" customFormat="1">
      <c r="A101" s="76"/>
      <c r="B101" s="215"/>
      <c r="C101" s="104"/>
      <c r="D101" s="225"/>
      <c r="E101" s="506"/>
      <c r="F101" s="154"/>
    </row>
    <row r="102" spans="1:6" s="64" customFormat="1">
      <c r="A102" s="76"/>
      <c r="B102" s="215"/>
      <c r="C102" s="104"/>
      <c r="D102" s="225"/>
      <c r="E102" s="506"/>
      <c r="F102" s="154"/>
    </row>
    <row r="103" spans="1:6" s="64" customFormat="1">
      <c r="A103" s="76"/>
      <c r="B103" s="215"/>
      <c r="C103" s="104"/>
      <c r="D103" s="225"/>
      <c r="E103" s="506"/>
      <c r="F103" s="154"/>
    </row>
    <row r="104" spans="1:6" s="64" customFormat="1">
      <c r="A104" s="76"/>
      <c r="B104" s="215"/>
      <c r="C104" s="104"/>
      <c r="D104" s="225"/>
      <c r="E104" s="506"/>
      <c r="F104" s="154"/>
    </row>
    <row r="105" spans="1:6" s="64" customFormat="1">
      <c r="A105" s="73"/>
      <c r="B105" s="125"/>
      <c r="C105" s="194"/>
      <c r="D105" s="225"/>
      <c r="E105" s="501"/>
      <c r="F105" s="154"/>
    </row>
    <row r="106" spans="1:6" s="64" customFormat="1">
      <c r="A106" s="106"/>
      <c r="B106" s="107"/>
      <c r="C106" s="355"/>
      <c r="D106" s="229"/>
      <c r="E106" s="508"/>
      <c r="F106" s="508"/>
    </row>
    <row r="107" spans="1:6" s="64" customFormat="1">
      <c r="A107" s="117"/>
      <c r="B107" s="109" t="str">
        <f>B60</f>
        <v xml:space="preserve">DEMOLITON &amp; RENOVATION </v>
      </c>
      <c r="C107" s="440">
        <v>15</v>
      </c>
      <c r="D107" s="441"/>
      <c r="E107" s="496"/>
      <c r="F107" s="509"/>
    </row>
    <row r="108" spans="1:6" s="64" customFormat="1">
      <c r="A108" s="112"/>
      <c r="B108" s="113"/>
      <c r="C108" s="356"/>
      <c r="D108" s="230"/>
      <c r="E108" s="510"/>
      <c r="F108" s="510"/>
    </row>
    <row r="109" spans="1:6" s="64" customFormat="1">
      <c r="A109" s="199"/>
      <c r="B109" s="118"/>
      <c r="C109" s="357"/>
      <c r="D109" s="242"/>
      <c r="E109" s="511"/>
      <c r="F109" s="511"/>
    </row>
    <row r="110" spans="1:6" s="64" customFormat="1">
      <c r="A110" s="190"/>
      <c r="C110" s="206">
        <v>2</v>
      </c>
      <c r="D110" s="231"/>
      <c r="E110" s="512"/>
      <c r="F110" s="512"/>
    </row>
    <row r="111" spans="1:6" s="64" customFormat="1">
      <c r="A111" s="106"/>
      <c r="B111" s="107"/>
      <c r="C111" s="352"/>
      <c r="D111" s="232"/>
      <c r="E111" s="513"/>
      <c r="F111" s="513"/>
    </row>
    <row r="112" spans="1:6" s="64" customFormat="1">
      <c r="A112" s="109" t="s">
        <v>0</v>
      </c>
      <c r="B112" s="109" t="s">
        <v>1</v>
      </c>
      <c r="C112" s="353" t="s">
        <v>2</v>
      </c>
      <c r="D112" s="233" t="s">
        <v>3</v>
      </c>
      <c r="E112" s="514" t="s">
        <v>4</v>
      </c>
      <c r="F112" s="515" t="s">
        <v>5</v>
      </c>
    </row>
    <row r="113" spans="1:33" s="64" customFormat="1">
      <c r="A113" s="112"/>
      <c r="B113" s="113"/>
      <c r="C113" s="354"/>
      <c r="D113" s="234"/>
      <c r="E113" s="516"/>
      <c r="F113" s="516"/>
    </row>
    <row r="114" spans="1:33" s="64" customFormat="1">
      <c r="A114" s="73"/>
      <c r="B114" s="61"/>
      <c r="C114" s="104"/>
      <c r="D114" s="225"/>
      <c r="E114" s="501"/>
      <c r="F114" s="154"/>
    </row>
    <row r="115" spans="1:33" s="64" customFormat="1" ht="13.5" customHeight="1">
      <c r="A115" s="73"/>
      <c r="B115" s="119" t="s">
        <v>168</v>
      </c>
      <c r="C115" s="104"/>
      <c r="D115" s="225"/>
      <c r="E115" s="501"/>
      <c r="F115" s="154"/>
    </row>
    <row r="116" spans="1:33" s="64" customFormat="1">
      <c r="A116" s="73"/>
      <c r="B116" s="115"/>
      <c r="C116" s="104"/>
      <c r="D116" s="225"/>
      <c r="E116" s="501"/>
      <c r="F116" s="154"/>
    </row>
    <row r="117" spans="1:33" s="64" customFormat="1" ht="15.75">
      <c r="A117" s="73"/>
      <c r="B117" s="171" t="s">
        <v>78</v>
      </c>
      <c r="C117" s="104"/>
      <c r="D117" s="225"/>
      <c r="E117" s="501"/>
      <c r="F117" s="154"/>
    </row>
    <row r="118" spans="1:33" s="64" customFormat="1">
      <c r="A118" s="73"/>
      <c r="B118" s="173"/>
      <c r="C118" s="104"/>
      <c r="D118" s="225"/>
      <c r="E118" s="501"/>
      <c r="F118" s="154"/>
    </row>
    <row r="119" spans="1:33" s="64" customFormat="1" ht="15.75">
      <c r="A119" s="73" t="s">
        <v>7</v>
      </c>
      <c r="B119" s="173" t="s">
        <v>102</v>
      </c>
      <c r="C119" s="104">
        <v>2</v>
      </c>
      <c r="D119" s="225" t="s">
        <v>47</v>
      </c>
      <c r="E119" s="501"/>
      <c r="F119" s="154"/>
      <c r="AC119" s="64">
        <f>4.4+0.57+6.4+1.08+2.89+1.08+6.3+0.57+4.44</f>
        <v>27.730000000000004</v>
      </c>
      <c r="AD119" s="64">
        <v>0.45</v>
      </c>
      <c r="AE119" s="64">
        <v>0.15</v>
      </c>
      <c r="AF119" s="64">
        <v>1</v>
      </c>
      <c r="AG119" s="64">
        <f>AC119*AD119*AE119*AF119</f>
        <v>1.8717750000000002</v>
      </c>
    </row>
    <row r="120" spans="1:33" s="64" customFormat="1">
      <c r="A120" s="177"/>
      <c r="B120" s="173"/>
      <c r="C120" s="104"/>
      <c r="D120" s="241"/>
      <c r="E120" s="504"/>
      <c r="F120" s="154"/>
    </row>
    <row r="121" spans="1:33" s="64" customFormat="1" ht="15.75">
      <c r="A121" s="177" t="s">
        <v>9</v>
      </c>
      <c r="B121" s="187" t="s">
        <v>110</v>
      </c>
      <c r="C121" s="104">
        <v>6</v>
      </c>
      <c r="D121" s="225" t="s">
        <v>47</v>
      </c>
      <c r="E121" s="501"/>
      <c r="F121" s="154"/>
      <c r="AC121" s="64">
        <v>3</v>
      </c>
      <c r="AD121" s="64">
        <v>0.45</v>
      </c>
      <c r="AE121" s="64">
        <v>0.15</v>
      </c>
      <c r="AF121" s="64">
        <v>29</v>
      </c>
      <c r="AG121" s="64">
        <f>AC121*AD121*AE121*AF121</f>
        <v>5.8725000000000005</v>
      </c>
    </row>
    <row r="122" spans="1:33" s="64" customFormat="1">
      <c r="A122" s="177"/>
      <c r="B122" s="187"/>
      <c r="C122" s="104"/>
      <c r="D122" s="241"/>
      <c r="E122" s="504"/>
      <c r="F122" s="154"/>
    </row>
    <row r="123" spans="1:33" s="64" customFormat="1" ht="15.75">
      <c r="A123" s="177" t="s">
        <v>10</v>
      </c>
      <c r="B123" s="187" t="s">
        <v>136</v>
      </c>
      <c r="C123" s="104">
        <v>1</v>
      </c>
      <c r="D123" s="225" t="s">
        <v>47</v>
      </c>
      <c r="E123" s="501"/>
      <c r="F123" s="154"/>
      <c r="AC123" s="64">
        <v>2.8</v>
      </c>
      <c r="AD123" s="64">
        <v>0.2</v>
      </c>
      <c r="AE123" s="64">
        <v>0.15</v>
      </c>
      <c r="AF123" s="64">
        <v>5</v>
      </c>
      <c r="AG123" s="64">
        <f>AC123*AD123*AE123*AF123</f>
        <v>0.41999999999999993</v>
      </c>
    </row>
    <row r="124" spans="1:33" s="64" customFormat="1">
      <c r="A124" s="177"/>
      <c r="B124" s="187"/>
      <c r="C124" s="104"/>
      <c r="D124" s="241"/>
      <c r="E124" s="504"/>
      <c r="F124" s="154"/>
    </row>
    <row r="125" spans="1:33" s="64" customFormat="1">
      <c r="A125" s="73"/>
      <c r="B125" s="129" t="s">
        <v>76</v>
      </c>
      <c r="C125" s="104"/>
      <c r="D125" s="225"/>
      <c r="E125" s="501"/>
      <c r="F125" s="154"/>
    </row>
    <row r="126" spans="1:33" s="64" customFormat="1">
      <c r="A126" s="73"/>
      <c r="B126" s="186"/>
      <c r="C126" s="104"/>
      <c r="D126" s="225"/>
      <c r="E126" s="501"/>
      <c r="F126" s="154"/>
    </row>
    <row r="127" spans="1:33" s="64" customFormat="1">
      <c r="A127" s="73" t="s">
        <v>11</v>
      </c>
      <c r="B127" s="63" t="s">
        <v>113</v>
      </c>
      <c r="C127" s="104">
        <v>88</v>
      </c>
      <c r="D127" s="225" t="s">
        <v>18</v>
      </c>
      <c r="E127" s="502"/>
      <c r="F127" s="154"/>
      <c r="AC127" s="64">
        <v>2</v>
      </c>
      <c r="AD127" s="64">
        <v>27.73</v>
      </c>
      <c r="AE127" s="64">
        <f>AC127*AD127</f>
        <v>55.46</v>
      </c>
      <c r="AF127" s="64">
        <v>1.5780000000000001</v>
      </c>
      <c r="AG127" s="64">
        <f>AE127*AF127</f>
        <v>87.51588000000001</v>
      </c>
    </row>
    <row r="128" spans="1:33" s="64" customFormat="1">
      <c r="A128" s="177"/>
      <c r="B128" s="63"/>
      <c r="C128" s="104"/>
      <c r="D128" s="241"/>
      <c r="E128" s="281"/>
      <c r="F128" s="154"/>
    </row>
    <row r="129" spans="1:35" s="64" customFormat="1">
      <c r="A129" s="73" t="s">
        <v>12</v>
      </c>
      <c r="B129" s="63" t="s">
        <v>112</v>
      </c>
      <c r="C129" s="104">
        <v>72</v>
      </c>
      <c r="D129" s="225" t="s">
        <v>18</v>
      </c>
      <c r="E129" s="502"/>
      <c r="F129" s="154"/>
      <c r="AC129" s="64">
        <v>4</v>
      </c>
      <c r="AD129" s="64">
        <f>2.28*5</f>
        <v>11.399999999999999</v>
      </c>
      <c r="AE129" s="64">
        <f>AC129*AD129</f>
        <v>45.599999999999994</v>
      </c>
      <c r="AF129" s="64">
        <v>1.5780000000000001</v>
      </c>
      <c r="AG129" s="64">
        <f>AE129*AF129</f>
        <v>71.956800000000001</v>
      </c>
    </row>
    <row r="130" spans="1:35" s="64" customFormat="1">
      <c r="A130" s="177"/>
      <c r="B130" s="63"/>
      <c r="C130" s="104"/>
      <c r="D130" s="241"/>
      <c r="E130" s="281"/>
      <c r="F130" s="154"/>
    </row>
    <row r="131" spans="1:35" s="64" customFormat="1">
      <c r="A131" s="73" t="s">
        <v>13</v>
      </c>
      <c r="B131" s="63" t="s">
        <v>111</v>
      </c>
      <c r="C131" s="104">
        <v>549</v>
      </c>
      <c r="D131" s="225" t="s">
        <v>18</v>
      </c>
      <c r="E131" s="502"/>
      <c r="F131" s="154"/>
      <c r="AC131" s="64">
        <f>4*29</f>
        <v>116</v>
      </c>
      <c r="AD131" s="64">
        <v>3</v>
      </c>
      <c r="AE131" s="64">
        <f>AC131*AD131</f>
        <v>348</v>
      </c>
      <c r="AF131" s="64">
        <v>1.5780000000000001</v>
      </c>
      <c r="AG131" s="64">
        <f>AE131*AF131</f>
        <v>549.14400000000001</v>
      </c>
    </row>
    <row r="132" spans="1:35" s="64" customFormat="1">
      <c r="A132" s="73"/>
      <c r="B132" s="63"/>
      <c r="C132" s="104"/>
      <c r="D132" s="225"/>
      <c r="E132" s="501"/>
      <c r="F132" s="154"/>
    </row>
    <row r="133" spans="1:35" s="64" customFormat="1">
      <c r="A133" s="76" t="s">
        <v>17</v>
      </c>
      <c r="B133" s="186" t="s">
        <v>114</v>
      </c>
      <c r="C133" s="104">
        <v>110</v>
      </c>
      <c r="D133" s="225" t="s">
        <v>18</v>
      </c>
      <c r="E133" s="499"/>
      <c r="F133" s="154"/>
      <c r="AC133" s="64">
        <v>4</v>
      </c>
      <c r="AD133" s="64">
        <v>27.73</v>
      </c>
      <c r="AE133" s="64">
        <f>AC133*AD133</f>
        <v>110.92</v>
      </c>
      <c r="AF133" s="64">
        <v>0.995</v>
      </c>
      <c r="AG133" s="64">
        <f>AE133*AF133</f>
        <v>110.36540000000001</v>
      </c>
    </row>
    <row r="134" spans="1:35" s="64" customFormat="1">
      <c r="A134" s="76"/>
      <c r="B134" s="63"/>
      <c r="C134" s="104"/>
      <c r="D134" s="225"/>
      <c r="E134" s="499"/>
      <c r="F134" s="154"/>
    </row>
    <row r="135" spans="1:35" s="64" customFormat="1">
      <c r="A135" s="76"/>
      <c r="B135" s="129" t="s">
        <v>77</v>
      </c>
      <c r="C135" s="104"/>
      <c r="D135" s="225"/>
      <c r="E135" s="499"/>
      <c r="F135" s="154"/>
    </row>
    <row r="136" spans="1:35" s="64" customFormat="1">
      <c r="A136" s="76"/>
      <c r="B136" s="63"/>
      <c r="C136" s="104"/>
      <c r="D136" s="225"/>
      <c r="E136" s="499"/>
      <c r="F136" s="154"/>
    </row>
    <row r="137" spans="1:35" s="64" customFormat="1">
      <c r="A137" s="73" t="s">
        <v>19</v>
      </c>
      <c r="B137" s="63" t="s">
        <v>115</v>
      </c>
      <c r="C137" s="104">
        <v>125</v>
      </c>
      <c r="D137" s="225" t="s">
        <v>18</v>
      </c>
      <c r="E137" s="501"/>
      <c r="F137" s="154"/>
      <c r="AC137" s="64">
        <f>0.45+0.45+0.15+0.15</f>
        <v>1.2</v>
      </c>
      <c r="AD137" s="64">
        <f>(27.73/0.15)+1</f>
        <v>185.86666666666667</v>
      </c>
      <c r="AE137" s="118">
        <f>AC137*AD137</f>
        <v>223.04</v>
      </c>
    </row>
    <row r="138" spans="1:35" s="64" customFormat="1" ht="13.5" hidden="1" customHeight="1" outlineLevel="1">
      <c r="A138" s="76"/>
      <c r="B138" s="63"/>
      <c r="C138" s="192"/>
      <c r="D138" s="245"/>
      <c r="E138" s="521"/>
      <c r="F138" s="522"/>
      <c r="AC138" s="64">
        <v>0</v>
      </c>
      <c r="AD138" s="64">
        <f>(7.47/0.15)+1</f>
        <v>50.8</v>
      </c>
      <c r="AE138" s="118">
        <f>AC138*AD138*3</f>
        <v>0</v>
      </c>
    </row>
    <row r="139" spans="1:35" s="64" customFormat="1" hidden="1" outlineLevel="1">
      <c r="A139" s="76"/>
      <c r="B139" s="63"/>
      <c r="C139" s="192"/>
      <c r="D139" s="245"/>
      <c r="E139" s="523"/>
      <c r="F139" s="522"/>
      <c r="AE139" s="64">
        <f>SUM(AE137:AE138)</f>
        <v>223.04</v>
      </c>
      <c r="AF139" s="64">
        <v>0.55900000000000005</v>
      </c>
      <c r="AG139" s="64">
        <f>AE139*AF139</f>
        <v>124.67936</v>
      </c>
    </row>
    <row r="140" spans="1:35" s="64" customFormat="1" collapsed="1">
      <c r="A140" s="76"/>
      <c r="B140" s="116"/>
      <c r="C140" s="192"/>
      <c r="D140" s="225"/>
      <c r="E140" s="521"/>
      <c r="F140" s="522"/>
    </row>
    <row r="141" spans="1:35" s="64" customFormat="1">
      <c r="A141" s="73" t="s">
        <v>20</v>
      </c>
      <c r="B141" s="63" t="s">
        <v>116</v>
      </c>
      <c r="C141" s="104">
        <v>311</v>
      </c>
      <c r="D141" s="225" t="s">
        <v>18</v>
      </c>
      <c r="E141" s="501"/>
      <c r="F141" s="154"/>
      <c r="AC141" s="64">
        <f>0.4+0.4+0.2+0.2</f>
        <v>1.2</v>
      </c>
      <c r="AD141" s="64">
        <f>(3/0.2)+1</f>
        <v>16</v>
      </c>
      <c r="AE141" s="118">
        <f>AC141*AD141</f>
        <v>19.2</v>
      </c>
      <c r="AF141" s="64">
        <f>29</f>
        <v>29</v>
      </c>
      <c r="AG141" s="64">
        <f>AE141*AF141</f>
        <v>556.79999999999995</v>
      </c>
      <c r="AH141" s="64">
        <f>AF139</f>
        <v>0.55900000000000005</v>
      </c>
      <c r="AI141" s="64">
        <f>AG141*AH141</f>
        <v>311.25119999999998</v>
      </c>
    </row>
    <row r="142" spans="1:35" s="64" customFormat="1">
      <c r="A142" s="181"/>
      <c r="B142" s="116"/>
      <c r="C142" s="192"/>
      <c r="D142" s="241"/>
      <c r="E142" s="524"/>
      <c r="F142" s="522"/>
    </row>
    <row r="143" spans="1:35" s="64" customFormat="1">
      <c r="A143" s="73" t="s">
        <v>22</v>
      </c>
      <c r="B143" s="63" t="s">
        <v>117</v>
      </c>
      <c r="C143" s="104">
        <v>32</v>
      </c>
      <c r="D143" s="225" t="s">
        <v>18</v>
      </c>
      <c r="E143" s="501"/>
      <c r="F143" s="154"/>
      <c r="AC143" s="64">
        <f>0.2+0.2+0.15+0.15</f>
        <v>0.70000000000000007</v>
      </c>
      <c r="AD143" s="64">
        <f>(2.28/0.15)+1</f>
        <v>16.2</v>
      </c>
      <c r="AE143" s="118">
        <f>AC143*AD143</f>
        <v>11.34</v>
      </c>
      <c r="AF143" s="64">
        <v>5</v>
      </c>
      <c r="AG143" s="64">
        <f>AH141</f>
        <v>0.55900000000000005</v>
      </c>
      <c r="AH143" s="64">
        <f>AE143*AF143*AG143</f>
        <v>31.695300000000003</v>
      </c>
    </row>
    <row r="144" spans="1:35" s="64" customFormat="1">
      <c r="A144" s="181"/>
      <c r="B144" s="116"/>
      <c r="C144" s="192"/>
      <c r="D144" s="241"/>
      <c r="E144" s="524"/>
      <c r="F144" s="522"/>
    </row>
    <row r="145" spans="1:40" s="64" customFormat="1">
      <c r="A145" s="76"/>
      <c r="B145" s="129" t="s">
        <v>49</v>
      </c>
      <c r="C145" s="192"/>
      <c r="D145" s="225"/>
      <c r="E145" s="521"/>
      <c r="F145" s="522"/>
    </row>
    <row r="146" spans="1:40" s="64" customFormat="1">
      <c r="A146" s="76"/>
      <c r="B146" s="63"/>
      <c r="C146" s="192"/>
      <c r="D146" s="225"/>
      <c r="E146" s="521"/>
      <c r="F146" s="522"/>
    </row>
    <row r="147" spans="1:40" s="64" customFormat="1" ht="15.75">
      <c r="A147" s="76" t="s">
        <v>29</v>
      </c>
      <c r="B147" s="63" t="s">
        <v>105</v>
      </c>
      <c r="C147" s="216">
        <v>8</v>
      </c>
      <c r="D147" s="246" t="s">
        <v>46</v>
      </c>
      <c r="E147" s="521"/>
      <c r="F147" s="154"/>
      <c r="AC147" s="64">
        <v>2</v>
      </c>
      <c r="AD147" s="64">
        <v>0.15</v>
      </c>
      <c r="AE147" s="64">
        <v>27.73</v>
      </c>
      <c r="AF147" s="64">
        <f>AC147*AD147*AE147</f>
        <v>8.3189999999999991</v>
      </c>
    </row>
    <row r="148" spans="1:40" s="64" customFormat="1">
      <c r="A148" s="76"/>
      <c r="B148" s="116"/>
      <c r="C148" s="192"/>
      <c r="D148" s="225"/>
      <c r="E148" s="521"/>
      <c r="F148" s="522"/>
    </row>
    <row r="149" spans="1:40" s="64" customFormat="1" ht="15.75">
      <c r="A149" s="76" t="s">
        <v>67</v>
      </c>
      <c r="B149" s="63" t="s">
        <v>118</v>
      </c>
      <c r="C149" s="216">
        <v>70</v>
      </c>
      <c r="D149" s="246" t="s">
        <v>46</v>
      </c>
      <c r="E149" s="521"/>
      <c r="F149" s="154"/>
      <c r="AC149" s="64">
        <v>2</v>
      </c>
      <c r="AD149" s="64">
        <v>0.4</v>
      </c>
      <c r="AE149" s="64">
        <v>3</v>
      </c>
      <c r="AF149" s="64">
        <v>29</v>
      </c>
      <c r="AG149" s="64">
        <f>AC149*AD149*AE149*AF149</f>
        <v>69.600000000000009</v>
      </c>
    </row>
    <row r="150" spans="1:40" s="64" customFormat="1">
      <c r="A150" s="181"/>
      <c r="B150" s="63"/>
      <c r="C150" s="216"/>
      <c r="D150" s="247"/>
      <c r="E150" s="524"/>
      <c r="F150" s="154"/>
    </row>
    <row r="151" spans="1:40" s="64" customFormat="1" ht="15.75">
      <c r="A151" s="76" t="s">
        <v>68</v>
      </c>
      <c r="B151" s="63" t="s">
        <v>48</v>
      </c>
      <c r="C151" s="216">
        <v>6</v>
      </c>
      <c r="D151" s="246" t="s">
        <v>46</v>
      </c>
      <c r="E151" s="521"/>
      <c r="F151" s="154"/>
      <c r="AC151" s="64">
        <v>2</v>
      </c>
      <c r="AD151" s="64">
        <v>0.2</v>
      </c>
      <c r="AE151" s="64">
        <v>2.2799999999999998</v>
      </c>
      <c r="AF151" s="64">
        <v>5</v>
      </c>
      <c r="AG151" s="64">
        <f>AC151*AD151*AE151*AF151</f>
        <v>4.5599999999999996</v>
      </c>
    </row>
    <row r="152" spans="1:40" s="64" customFormat="1">
      <c r="A152" s="73"/>
      <c r="B152" s="193"/>
      <c r="C152" s="194"/>
      <c r="D152" s="225"/>
      <c r="E152" s="505"/>
      <c r="F152" s="154"/>
      <c r="AC152" s="64">
        <v>1</v>
      </c>
      <c r="AD152" s="64">
        <v>0.2</v>
      </c>
      <c r="AE152" s="64">
        <v>1.58</v>
      </c>
      <c r="AF152" s="64">
        <v>5</v>
      </c>
      <c r="AG152" s="64">
        <f>AC152*AD152*AE152*AF152</f>
        <v>1.5800000000000003</v>
      </c>
    </row>
    <row r="153" spans="1:40" s="56" customFormat="1" ht="12.75" customHeight="1">
      <c r="A153" s="259"/>
      <c r="B153" s="300" t="s">
        <v>169</v>
      </c>
      <c r="C153" s="266"/>
      <c r="D153" s="260"/>
      <c r="E153" s="525"/>
      <c r="F153" s="154"/>
    </row>
    <row r="154" spans="1:40" s="56" customFormat="1" ht="12.75" customHeight="1">
      <c r="A154" s="259"/>
      <c r="B154" s="269"/>
      <c r="C154" s="266"/>
      <c r="D154" s="260"/>
      <c r="E154" s="525"/>
      <c r="F154" s="154"/>
      <c r="AL154" s="56">
        <v>5</v>
      </c>
      <c r="AM154" s="56">
        <v>2.1</v>
      </c>
      <c r="AN154" s="78">
        <f>AL154*AM154</f>
        <v>10.5</v>
      </c>
    </row>
    <row r="155" spans="1:40" s="56" customFormat="1" ht="12.75" customHeight="1">
      <c r="A155" s="259" t="s">
        <v>205</v>
      </c>
      <c r="B155" s="458" t="s">
        <v>170</v>
      </c>
      <c r="C155" s="266"/>
      <c r="D155" s="260"/>
      <c r="E155" s="525"/>
      <c r="F155" s="154"/>
      <c r="AL155" s="56">
        <v>1</v>
      </c>
      <c r="AM155" s="56">
        <v>1.5</v>
      </c>
      <c r="AN155" s="301">
        <f>AL155*AM155</f>
        <v>1.5</v>
      </c>
    </row>
    <row r="156" spans="1:40" s="56" customFormat="1" ht="12.75" customHeight="1">
      <c r="A156" s="259"/>
      <c r="B156" s="458"/>
      <c r="C156" s="266"/>
      <c r="D156" s="260"/>
      <c r="E156" s="526"/>
      <c r="F156" s="154"/>
      <c r="AN156" s="56">
        <f>SUM(AN154:AN155)</f>
        <v>12</v>
      </c>
    </row>
    <row r="157" spans="1:40" s="56" customFormat="1" ht="12.75" customHeight="1">
      <c r="A157" s="259"/>
      <c r="B157" s="458"/>
      <c r="C157" s="266"/>
      <c r="D157" s="260"/>
      <c r="E157" s="526"/>
      <c r="F157" s="154"/>
    </row>
    <row r="158" spans="1:40" s="56" customFormat="1" ht="12.75" customHeight="1">
      <c r="A158" s="259"/>
      <c r="B158" s="458"/>
      <c r="C158" s="266">
        <v>12</v>
      </c>
      <c r="D158" s="260" t="s">
        <v>21</v>
      </c>
      <c r="E158" s="525"/>
      <c r="F158" s="154"/>
      <c r="AC158" s="56">
        <v>18.71</v>
      </c>
      <c r="AD158" s="56">
        <v>1.6</v>
      </c>
      <c r="AE158" s="56">
        <v>1</v>
      </c>
      <c r="AF158" s="56">
        <f>AC158*AD158*AE158</f>
        <v>29.936000000000003</v>
      </c>
    </row>
    <row r="159" spans="1:40" s="56" customFormat="1" ht="12.75" customHeight="1">
      <c r="A159" s="259"/>
      <c r="B159" s="298"/>
      <c r="C159" s="266"/>
      <c r="D159" s="260"/>
      <c r="E159" s="527"/>
      <c r="F159" s="154"/>
    </row>
    <row r="160" spans="1:40" s="56" customFormat="1" ht="12.75" customHeight="1">
      <c r="A160" s="259"/>
      <c r="B160" s="298"/>
      <c r="C160" s="266"/>
      <c r="D160" s="260"/>
      <c r="E160" s="527"/>
      <c r="F160" s="154"/>
    </row>
    <row r="161" spans="1:6" s="64" customFormat="1">
      <c r="A161" s="73"/>
      <c r="B161" s="187"/>
      <c r="C161" s="104"/>
      <c r="D161" s="225"/>
      <c r="E161" s="501"/>
      <c r="F161" s="154"/>
    </row>
    <row r="162" spans="1:6" s="64" customFormat="1">
      <c r="A162" s="106"/>
      <c r="B162" s="107"/>
      <c r="C162" s="355"/>
      <c r="D162" s="229"/>
      <c r="E162" s="508"/>
      <c r="F162" s="508"/>
    </row>
    <row r="163" spans="1:6" s="64" customFormat="1">
      <c r="A163" s="117"/>
      <c r="B163" s="109" t="str">
        <f>B115</f>
        <v>WALLING</v>
      </c>
      <c r="C163" s="440">
        <v>15</v>
      </c>
      <c r="D163" s="441"/>
      <c r="E163" s="496"/>
      <c r="F163" s="509"/>
    </row>
    <row r="164" spans="1:6" s="64" customFormat="1">
      <c r="A164" s="112"/>
      <c r="B164" s="113"/>
      <c r="C164" s="356"/>
      <c r="D164" s="230"/>
      <c r="E164" s="510"/>
      <c r="F164" s="510"/>
    </row>
    <row r="165" spans="1:6" s="64" customFormat="1">
      <c r="A165" s="190"/>
      <c r="C165" s="223"/>
      <c r="D165" s="231"/>
      <c r="E165" s="512"/>
      <c r="F165" s="512"/>
    </row>
    <row r="166" spans="1:6" s="64" customFormat="1" ht="11.25" customHeight="1">
      <c r="A166" s="190"/>
      <c r="C166" s="206">
        <v>3</v>
      </c>
      <c r="D166" s="231"/>
      <c r="E166" s="512"/>
      <c r="F166" s="512"/>
    </row>
    <row r="167" spans="1:6" s="64" customFormat="1">
      <c r="A167" s="106"/>
      <c r="B167" s="107"/>
      <c r="C167" s="352"/>
      <c r="D167" s="232"/>
      <c r="E167" s="513"/>
      <c r="F167" s="513"/>
    </row>
    <row r="168" spans="1:6" s="64" customFormat="1">
      <c r="A168" s="109" t="s">
        <v>0</v>
      </c>
      <c r="B168" s="109" t="s">
        <v>1</v>
      </c>
      <c r="C168" s="353" t="s">
        <v>2</v>
      </c>
      <c r="D168" s="233" t="s">
        <v>3</v>
      </c>
      <c r="E168" s="514" t="s">
        <v>4</v>
      </c>
      <c r="F168" s="515" t="s">
        <v>5</v>
      </c>
    </row>
    <row r="169" spans="1:6" s="64" customFormat="1">
      <c r="A169" s="112"/>
      <c r="B169" s="113"/>
      <c r="C169" s="354"/>
      <c r="D169" s="234"/>
      <c r="E169" s="516"/>
      <c r="F169" s="516"/>
    </row>
    <row r="170" spans="1:6" s="64" customFormat="1">
      <c r="A170" s="73"/>
      <c r="B170" s="61"/>
      <c r="C170" s="104"/>
      <c r="D170" s="225"/>
      <c r="E170" s="501"/>
      <c r="F170" s="154"/>
    </row>
    <row r="171" spans="1:6" s="64" customFormat="1">
      <c r="A171" s="73"/>
      <c r="B171" s="119" t="s">
        <v>84</v>
      </c>
      <c r="C171" s="104"/>
      <c r="D171" s="225"/>
      <c r="E171" s="501"/>
      <c r="F171" s="154" t="str">
        <f>IF(D171="item",E171,IF(C171="","",IF(E171="","",C171*E171)))</f>
        <v/>
      </c>
    </row>
    <row r="172" spans="1:6" s="64" customFormat="1">
      <c r="A172" s="73"/>
      <c r="B172" s="121" t="s">
        <v>85</v>
      </c>
      <c r="C172" s="104"/>
      <c r="D172" s="225"/>
      <c r="E172" s="501"/>
      <c r="F172" s="154"/>
    </row>
    <row r="173" spans="1:6" s="64" customFormat="1">
      <c r="A173" s="73"/>
      <c r="B173" s="115"/>
      <c r="C173" s="104"/>
      <c r="D173" s="225"/>
      <c r="E173" s="501"/>
      <c r="F173" s="154"/>
    </row>
    <row r="174" spans="1:6" s="64" customFormat="1">
      <c r="A174" s="73"/>
      <c r="B174" s="102" t="s">
        <v>89</v>
      </c>
      <c r="C174" s="104"/>
      <c r="D174" s="225"/>
      <c r="E174" s="501"/>
      <c r="F174" s="154"/>
    </row>
    <row r="175" spans="1:6" s="64" customFormat="1">
      <c r="A175" s="73"/>
      <c r="B175" s="102"/>
      <c r="C175" s="104"/>
      <c r="D175" s="225"/>
      <c r="E175" s="501"/>
      <c r="F175" s="154"/>
    </row>
    <row r="176" spans="1:6" s="64" customFormat="1" ht="12.75" customHeight="1">
      <c r="A176" s="73"/>
      <c r="B176" s="448" t="s">
        <v>88</v>
      </c>
      <c r="C176" s="104"/>
      <c r="D176" s="225"/>
      <c r="E176" s="501"/>
      <c r="F176" s="154"/>
    </row>
    <row r="177" spans="1:40" s="64" customFormat="1">
      <c r="A177" s="73"/>
      <c r="B177" s="448"/>
      <c r="C177" s="104"/>
      <c r="D177" s="225"/>
      <c r="E177" s="501"/>
      <c r="F177" s="154"/>
    </row>
    <row r="178" spans="1:40" s="64" customFormat="1">
      <c r="A178" s="73"/>
      <c r="B178" s="448"/>
      <c r="C178" s="104"/>
      <c r="D178" s="225"/>
      <c r="E178" s="501"/>
      <c r="F178" s="154"/>
    </row>
    <row r="179" spans="1:40" s="64" customFormat="1">
      <c r="A179" s="73"/>
      <c r="B179" s="126"/>
      <c r="C179" s="104"/>
      <c r="D179" s="225"/>
      <c r="E179" s="501"/>
      <c r="F179" s="154"/>
    </row>
    <row r="180" spans="1:40" s="64" customFormat="1" ht="12.75" customHeight="1">
      <c r="A180" s="73" t="s">
        <v>7</v>
      </c>
      <c r="B180" s="445" t="s">
        <v>132</v>
      </c>
      <c r="C180" s="104"/>
      <c r="D180" s="225"/>
      <c r="E180" s="501"/>
      <c r="F180" s="154"/>
    </row>
    <row r="181" spans="1:40" s="64" customFormat="1">
      <c r="A181" s="73"/>
      <c r="B181" s="445"/>
      <c r="C181" s="104">
        <v>110</v>
      </c>
      <c r="D181" s="225" t="s">
        <v>86</v>
      </c>
      <c r="E181" s="501"/>
      <c r="F181" s="154"/>
      <c r="AC181" s="64">
        <v>13.62</v>
      </c>
      <c r="AD181" s="64">
        <v>8.0399999999999991</v>
      </c>
      <c r="AE181" s="64">
        <v>1</v>
      </c>
      <c r="AF181" s="118">
        <f>AC181*AD181*AE181</f>
        <v>109.50479999999999</v>
      </c>
    </row>
    <row r="182" spans="1:40" s="64" customFormat="1">
      <c r="A182" s="73"/>
      <c r="B182" s="445"/>
      <c r="C182" s="104"/>
      <c r="D182" s="225"/>
      <c r="E182" s="501"/>
      <c r="F182" s="154"/>
      <c r="AC182" s="64">
        <v>4.28</v>
      </c>
      <c r="AD182" s="64">
        <v>0</v>
      </c>
      <c r="AE182" s="64">
        <v>1</v>
      </c>
      <c r="AF182" s="118">
        <f>AC182*AD182*AE182</f>
        <v>0</v>
      </c>
    </row>
    <row r="183" spans="1:40" s="64" customFormat="1">
      <c r="A183" s="73"/>
      <c r="B183" s="186"/>
      <c r="C183" s="104"/>
      <c r="D183" s="225"/>
      <c r="E183" s="501"/>
      <c r="F183" s="154"/>
      <c r="AC183" s="64">
        <v>4.8</v>
      </c>
      <c r="AD183" s="64">
        <v>0</v>
      </c>
      <c r="AE183" s="64">
        <v>1</v>
      </c>
      <c r="AF183" s="122">
        <f>AC183*AD183*AE183</f>
        <v>0</v>
      </c>
    </row>
    <row r="184" spans="1:40" s="64" customFormat="1">
      <c r="A184" s="73"/>
      <c r="B184" s="186"/>
      <c r="C184" s="104"/>
      <c r="D184" s="225"/>
      <c r="E184" s="501"/>
      <c r="F184" s="154"/>
      <c r="AF184" s="64">
        <f>SUM(AF181:AF183)</f>
        <v>109.50479999999999</v>
      </c>
    </row>
    <row r="185" spans="1:40" s="64" customFormat="1" ht="63.75">
      <c r="A185" s="76"/>
      <c r="B185" s="174" t="s">
        <v>96</v>
      </c>
      <c r="C185" s="104"/>
      <c r="D185" s="225"/>
      <c r="E185" s="501"/>
      <c r="F185" s="154"/>
    </row>
    <row r="186" spans="1:40" s="64" customFormat="1">
      <c r="A186" s="181"/>
      <c r="B186" s="174"/>
      <c r="C186" s="104"/>
      <c r="D186" s="241"/>
      <c r="E186" s="504"/>
      <c r="F186" s="154"/>
    </row>
    <row r="187" spans="1:40" s="64" customFormat="1">
      <c r="A187" s="177" t="s">
        <v>9</v>
      </c>
      <c r="B187" s="173" t="s">
        <v>99</v>
      </c>
      <c r="C187" s="360">
        <v>15</v>
      </c>
      <c r="D187" s="241" t="s">
        <v>24</v>
      </c>
      <c r="E187" s="528"/>
      <c r="F187" s="154"/>
      <c r="AC187" s="64">
        <v>15.3</v>
      </c>
      <c r="AD187" s="64">
        <v>1</v>
      </c>
      <c r="AE187" s="118">
        <f>AC187*AD187</f>
        <v>15.3</v>
      </c>
    </row>
    <row r="188" spans="1:40" s="64" customFormat="1">
      <c r="A188" s="190"/>
      <c r="B188" s="187"/>
      <c r="C188" s="360"/>
      <c r="D188" s="242"/>
      <c r="E188" s="528"/>
      <c r="F188" s="529"/>
      <c r="AE188" s="118"/>
    </row>
    <row r="189" spans="1:40" s="64" customFormat="1">
      <c r="A189" s="190" t="s">
        <v>10</v>
      </c>
      <c r="B189" s="187" t="s">
        <v>140</v>
      </c>
      <c r="C189" s="361">
        <v>115</v>
      </c>
      <c r="D189" s="242" t="s">
        <v>24</v>
      </c>
      <c r="E189" s="528"/>
      <c r="F189" s="530"/>
      <c r="AL189" s="64">
        <v>4.8</v>
      </c>
      <c r="AM189" s="64">
        <v>24</v>
      </c>
      <c r="AN189" s="64">
        <f>AL189*AM189</f>
        <v>115.19999999999999</v>
      </c>
    </row>
    <row r="190" spans="1:40" s="64" customFormat="1">
      <c r="A190" s="181"/>
      <c r="B190" s="174"/>
      <c r="C190" s="104"/>
      <c r="D190" s="241"/>
      <c r="E190" s="504"/>
      <c r="F190" s="154"/>
    </row>
    <row r="191" spans="1:40" s="64" customFormat="1">
      <c r="A191" s="177" t="s">
        <v>11</v>
      </c>
      <c r="B191" s="132" t="s">
        <v>97</v>
      </c>
      <c r="C191" s="360">
        <v>29</v>
      </c>
      <c r="D191" s="241" t="s">
        <v>24</v>
      </c>
      <c r="E191" s="528"/>
      <c r="F191" s="154"/>
      <c r="AC191" s="64">
        <f>15.4+1.2</f>
        <v>16.600000000000001</v>
      </c>
      <c r="AD191" s="64">
        <v>1</v>
      </c>
      <c r="AE191" s="118">
        <f>AC191*AD191</f>
        <v>16.600000000000001</v>
      </c>
    </row>
    <row r="192" spans="1:40" s="64" customFormat="1" hidden="1" outlineLevel="1">
      <c r="A192" s="177"/>
      <c r="B192" s="132"/>
      <c r="C192" s="360"/>
      <c r="D192" s="241"/>
      <c r="E192" s="528"/>
      <c r="F192" s="154"/>
      <c r="AC192" s="64">
        <v>3</v>
      </c>
      <c r="AD192" s="64">
        <v>4</v>
      </c>
      <c r="AE192" s="122">
        <f>AC192*AD192</f>
        <v>12</v>
      </c>
    </row>
    <row r="193" spans="1:40" s="64" customFormat="1" hidden="1" outlineLevel="1">
      <c r="A193" s="177"/>
      <c r="B193" s="132"/>
      <c r="C193" s="360"/>
      <c r="D193" s="241"/>
      <c r="E193" s="528"/>
      <c r="F193" s="154"/>
      <c r="AE193" s="64">
        <f>SUM(AE191:AE192)</f>
        <v>28.6</v>
      </c>
    </row>
    <row r="194" spans="1:40" s="64" customFormat="1" hidden="1" outlineLevel="1">
      <c r="A194" s="177"/>
      <c r="B194" s="132"/>
      <c r="C194" s="360"/>
      <c r="D194" s="241"/>
      <c r="E194" s="528"/>
      <c r="F194" s="154"/>
    </row>
    <row r="195" spans="1:40" s="64" customFormat="1" hidden="1" outlineLevel="1">
      <c r="A195" s="177"/>
      <c r="B195" s="132"/>
      <c r="C195" s="360"/>
      <c r="D195" s="241"/>
      <c r="E195" s="528"/>
      <c r="F195" s="154"/>
    </row>
    <row r="196" spans="1:40" s="64" customFormat="1" hidden="1" outlineLevel="1">
      <c r="A196" s="177"/>
      <c r="B196" s="132"/>
      <c r="C196" s="360"/>
      <c r="D196" s="241"/>
      <c r="E196" s="528"/>
      <c r="F196" s="154"/>
    </row>
    <row r="197" spans="1:40" s="64" customFormat="1" hidden="1" outlineLevel="1">
      <c r="A197" s="177"/>
      <c r="B197" s="132"/>
      <c r="C197" s="360"/>
      <c r="D197" s="241"/>
      <c r="E197" s="528"/>
      <c r="F197" s="154"/>
    </row>
    <row r="198" spans="1:40" s="64" customFormat="1" hidden="1" outlineLevel="1">
      <c r="A198" s="177"/>
      <c r="B198" s="132"/>
      <c r="C198" s="360"/>
      <c r="D198" s="241"/>
      <c r="E198" s="528"/>
      <c r="F198" s="154"/>
    </row>
    <row r="199" spans="1:40" s="64" customFormat="1" collapsed="1">
      <c r="A199" s="177"/>
      <c r="B199" s="132"/>
      <c r="C199" s="360"/>
      <c r="D199" s="241"/>
      <c r="E199" s="528"/>
      <c r="F199" s="154"/>
    </row>
    <row r="200" spans="1:40" s="64" customFormat="1">
      <c r="A200" s="190" t="s">
        <v>12</v>
      </c>
      <c r="B200" s="187" t="s">
        <v>141</v>
      </c>
      <c r="C200" s="361">
        <v>544</v>
      </c>
      <c r="D200" s="242" t="s">
        <v>24</v>
      </c>
      <c r="E200" s="528"/>
      <c r="F200" s="530"/>
      <c r="AL200" s="64">
        <v>4.2</v>
      </c>
      <c r="AM200" s="64">
        <f>(15.2/0.6)+1</f>
        <v>26.333333333333332</v>
      </c>
      <c r="AN200" s="118">
        <f>AL200*AM200</f>
        <v>110.6</v>
      </c>
    </row>
    <row r="201" spans="1:40" s="64" customFormat="1">
      <c r="A201" s="190"/>
      <c r="B201" s="187"/>
      <c r="C201" s="359"/>
      <c r="D201" s="242"/>
      <c r="E201" s="528"/>
      <c r="F201" s="530"/>
      <c r="AN201" s="118"/>
    </row>
    <row r="202" spans="1:40" s="64" customFormat="1">
      <c r="A202" s="175" t="s">
        <v>13</v>
      </c>
      <c r="B202" s="132" t="s">
        <v>142</v>
      </c>
      <c r="C202" s="362">
        <v>187</v>
      </c>
      <c r="D202" s="248" t="s">
        <v>24</v>
      </c>
      <c r="E202" s="528"/>
      <c r="F202" s="154"/>
      <c r="AC202" s="64">
        <v>187.16</v>
      </c>
      <c r="AD202" s="64">
        <v>1</v>
      </c>
      <c r="AE202" s="118">
        <f>AC202*AD202</f>
        <v>187.16</v>
      </c>
    </row>
    <row r="203" spans="1:40" s="64" customFormat="1" hidden="1" outlineLevel="1">
      <c r="A203" s="175"/>
      <c r="B203" s="132"/>
      <c r="C203" s="362"/>
      <c r="D203" s="248"/>
      <c r="E203" s="528"/>
      <c r="F203" s="529"/>
      <c r="AC203" s="64">
        <v>11.1</v>
      </c>
      <c r="AD203" s="64">
        <v>0</v>
      </c>
      <c r="AE203" s="122">
        <f>AC203*AD203</f>
        <v>0</v>
      </c>
    </row>
    <row r="204" spans="1:40" s="64" customFormat="1" hidden="1" outlineLevel="1">
      <c r="A204" s="175"/>
      <c r="B204" s="132"/>
      <c r="C204" s="362"/>
      <c r="D204" s="248"/>
      <c r="E204" s="528"/>
      <c r="F204" s="529"/>
      <c r="AE204" s="64">
        <f>SUM(AE202:AE203)</f>
        <v>187.16</v>
      </c>
    </row>
    <row r="205" spans="1:40" s="64" customFormat="1" hidden="1" outlineLevel="1">
      <c r="A205" s="175"/>
      <c r="B205" s="132"/>
      <c r="C205" s="362"/>
      <c r="D205" s="248"/>
      <c r="E205" s="528"/>
      <c r="F205" s="529"/>
    </row>
    <row r="206" spans="1:40" s="64" customFormat="1" hidden="1" outlineLevel="1">
      <c r="A206" s="175"/>
      <c r="B206" s="132"/>
      <c r="C206" s="362"/>
      <c r="D206" s="248"/>
      <c r="E206" s="528"/>
      <c r="F206" s="529"/>
    </row>
    <row r="207" spans="1:40" s="64" customFormat="1" hidden="1" outlineLevel="1">
      <c r="A207" s="175"/>
      <c r="B207" s="132"/>
      <c r="C207" s="362"/>
      <c r="D207" s="248"/>
      <c r="E207" s="528"/>
      <c r="F207" s="529"/>
    </row>
    <row r="208" spans="1:40" s="64" customFormat="1" hidden="1" outlineLevel="1">
      <c r="A208" s="175"/>
      <c r="B208" s="132"/>
      <c r="C208" s="362"/>
      <c r="D208" s="248"/>
      <c r="E208" s="528"/>
      <c r="F208" s="529"/>
    </row>
    <row r="209" spans="1:31" s="64" customFormat="1" hidden="1" outlineLevel="1">
      <c r="A209" s="175"/>
      <c r="B209" s="132"/>
      <c r="C209" s="362"/>
      <c r="D209" s="248"/>
      <c r="E209" s="528"/>
      <c r="F209" s="529"/>
    </row>
    <row r="210" spans="1:31" s="64" customFormat="1" hidden="1" outlineLevel="1">
      <c r="A210" s="175"/>
      <c r="B210" s="132"/>
      <c r="C210" s="362"/>
      <c r="D210" s="248"/>
      <c r="E210" s="528"/>
      <c r="F210" s="529"/>
    </row>
    <row r="211" spans="1:31" s="64" customFormat="1" hidden="1" outlineLevel="1">
      <c r="A211" s="175"/>
      <c r="B211" s="132"/>
      <c r="C211" s="362"/>
      <c r="D211" s="248"/>
      <c r="E211" s="528"/>
      <c r="F211" s="529"/>
    </row>
    <row r="212" spans="1:31" s="64" customFormat="1" hidden="1" outlineLevel="1">
      <c r="A212" s="175"/>
      <c r="B212" s="132"/>
      <c r="C212" s="362"/>
      <c r="D212" s="248"/>
      <c r="E212" s="528"/>
      <c r="F212" s="529"/>
    </row>
    <row r="213" spans="1:31" s="64" customFormat="1" hidden="1" outlineLevel="1">
      <c r="A213" s="175"/>
      <c r="B213" s="132"/>
      <c r="C213" s="362"/>
      <c r="D213" s="248"/>
      <c r="E213" s="528"/>
      <c r="F213" s="529"/>
    </row>
    <row r="214" spans="1:31" s="64" customFormat="1" hidden="1" outlineLevel="1">
      <c r="A214" s="175"/>
      <c r="B214" s="61"/>
      <c r="C214" s="362"/>
      <c r="D214" s="241"/>
      <c r="E214" s="528"/>
      <c r="F214" s="531"/>
    </row>
    <row r="215" spans="1:31" s="64" customFormat="1" hidden="1" outlineLevel="1">
      <c r="A215" s="175"/>
      <c r="B215" s="61"/>
      <c r="C215" s="362"/>
      <c r="D215" s="241"/>
      <c r="E215" s="528"/>
      <c r="F215" s="531"/>
    </row>
    <row r="216" spans="1:31" s="64" customFormat="1" hidden="1" outlineLevel="1">
      <c r="A216" s="175"/>
      <c r="B216" s="61"/>
      <c r="C216" s="362"/>
      <c r="D216" s="241"/>
      <c r="E216" s="528"/>
      <c r="F216" s="531"/>
    </row>
    <row r="217" spans="1:31" s="64" customFormat="1" hidden="1" outlineLevel="1">
      <c r="A217" s="175"/>
      <c r="B217" s="61"/>
      <c r="C217" s="362"/>
      <c r="D217" s="241"/>
      <c r="E217" s="528"/>
      <c r="F217" s="531"/>
    </row>
    <row r="218" spans="1:31" s="64" customFormat="1" hidden="1" outlineLevel="1">
      <c r="A218" s="175"/>
      <c r="B218" s="61"/>
      <c r="C218" s="362"/>
      <c r="D218" s="241"/>
      <c r="E218" s="528"/>
      <c r="F218" s="531"/>
    </row>
    <row r="219" spans="1:31" s="64" customFormat="1" collapsed="1">
      <c r="A219" s="175"/>
      <c r="B219" s="61"/>
      <c r="C219" s="362"/>
      <c r="D219" s="241"/>
      <c r="E219" s="528"/>
      <c r="F219" s="531"/>
    </row>
    <row r="220" spans="1:31" s="64" customFormat="1">
      <c r="A220" s="175" t="s">
        <v>17</v>
      </c>
      <c r="B220" s="132" t="s">
        <v>143</v>
      </c>
      <c r="C220" s="362">
        <v>120</v>
      </c>
      <c r="D220" s="241" t="s">
        <v>24</v>
      </c>
      <c r="E220" s="528"/>
      <c r="F220" s="154"/>
      <c r="AC220" s="64">
        <v>120</v>
      </c>
      <c r="AD220" s="64">
        <v>1</v>
      </c>
      <c r="AE220" s="118">
        <f>AC220*AD220</f>
        <v>120</v>
      </c>
    </row>
    <row r="221" spans="1:31" s="64" customFormat="1" ht="12.75" hidden="1" customHeight="1" outlineLevel="1">
      <c r="A221" s="175"/>
      <c r="B221" s="132"/>
      <c r="C221" s="362"/>
      <c r="D221" s="241"/>
      <c r="E221" s="528"/>
      <c r="F221" s="531"/>
      <c r="AC221" s="64">
        <v>0</v>
      </c>
      <c r="AD221" s="64">
        <v>1</v>
      </c>
      <c r="AE221" s="122">
        <f>AC221*AD221</f>
        <v>0</v>
      </c>
    </row>
    <row r="222" spans="1:31" s="64" customFormat="1" ht="12.75" hidden="1" customHeight="1" outlineLevel="1">
      <c r="A222" s="175"/>
      <c r="B222" s="132"/>
      <c r="C222" s="362"/>
      <c r="D222" s="241"/>
      <c r="E222" s="528"/>
      <c r="F222" s="531"/>
      <c r="AE222" s="64">
        <f>SUM(AE220:AE221)</f>
        <v>120</v>
      </c>
    </row>
    <row r="223" spans="1:31" s="64" customFormat="1" ht="12.75" hidden="1" customHeight="1" outlineLevel="1">
      <c r="A223" s="175"/>
      <c r="B223" s="132"/>
      <c r="C223" s="362"/>
      <c r="D223" s="241"/>
      <c r="E223" s="528"/>
      <c r="F223" s="531"/>
    </row>
    <row r="224" spans="1:31" s="64" customFormat="1" ht="12.75" hidden="1" customHeight="1" outlineLevel="1">
      <c r="A224" s="175"/>
      <c r="B224" s="132"/>
      <c r="C224" s="362"/>
      <c r="D224" s="241"/>
      <c r="E224" s="528"/>
      <c r="F224" s="531"/>
    </row>
    <row r="225" spans="1:32" s="64" customFormat="1" ht="12.75" hidden="1" customHeight="1" outlineLevel="1">
      <c r="A225" s="175"/>
      <c r="B225" s="132"/>
      <c r="C225" s="362"/>
      <c r="D225" s="241"/>
      <c r="E225" s="528"/>
      <c r="F225" s="531"/>
    </row>
    <row r="226" spans="1:32" s="64" customFormat="1" ht="12.75" hidden="1" customHeight="1" outlineLevel="1">
      <c r="A226" s="175"/>
      <c r="B226" s="132"/>
      <c r="C226" s="362"/>
      <c r="D226" s="241"/>
      <c r="E226" s="528"/>
      <c r="F226" s="531"/>
    </row>
    <row r="227" spans="1:32" s="64" customFormat="1" ht="12.75" hidden="1" customHeight="1" outlineLevel="1">
      <c r="A227" s="175"/>
      <c r="B227" s="132"/>
      <c r="C227" s="362"/>
      <c r="D227" s="241"/>
      <c r="E227" s="528"/>
      <c r="F227" s="531"/>
    </row>
    <row r="228" spans="1:32" s="64" customFormat="1" ht="12.75" hidden="1" customHeight="1" outlineLevel="1">
      <c r="A228" s="175"/>
      <c r="B228" s="132"/>
      <c r="C228" s="362"/>
      <c r="D228" s="241"/>
      <c r="E228" s="528"/>
      <c r="F228" s="531"/>
    </row>
    <row r="229" spans="1:32" s="64" customFormat="1" collapsed="1">
      <c r="A229" s="175"/>
      <c r="B229" s="132"/>
      <c r="C229" s="362"/>
      <c r="D229" s="241"/>
      <c r="E229" s="528"/>
      <c r="F229" s="531"/>
    </row>
    <row r="230" spans="1:32" s="64" customFormat="1">
      <c r="A230" s="76" t="s">
        <v>19</v>
      </c>
      <c r="B230" s="63" t="s">
        <v>87</v>
      </c>
      <c r="C230" s="104">
        <v>26</v>
      </c>
      <c r="D230" s="225" t="s">
        <v>24</v>
      </c>
      <c r="E230" s="499"/>
      <c r="F230" s="154"/>
      <c r="AC230" s="64">
        <v>25.6</v>
      </c>
      <c r="AD230" s="64">
        <v>1</v>
      </c>
      <c r="AE230" s="122">
        <f>AC230*AD230</f>
        <v>25.6</v>
      </c>
    </row>
    <row r="231" spans="1:32" s="64" customFormat="1">
      <c r="A231" s="175"/>
      <c r="B231" s="132"/>
      <c r="C231" s="362"/>
      <c r="D231" s="248"/>
      <c r="E231" s="528"/>
      <c r="F231" s="531"/>
    </row>
    <row r="232" spans="1:32" s="64" customFormat="1">
      <c r="A232" s="175" t="s">
        <v>20</v>
      </c>
      <c r="B232" s="132" t="s">
        <v>144</v>
      </c>
      <c r="C232" s="362">
        <v>1532</v>
      </c>
      <c r="D232" s="241" t="s">
        <v>24</v>
      </c>
      <c r="E232" s="528"/>
      <c r="F232" s="154"/>
      <c r="AC232" s="64">
        <v>16.7</v>
      </c>
      <c r="AD232" s="64">
        <f>(6.3/0.35)+1</f>
        <v>19</v>
      </c>
      <c r="AE232" s="64">
        <v>2</v>
      </c>
      <c r="AF232" s="118">
        <f>AC232*AD232*AE232</f>
        <v>634.6</v>
      </c>
    </row>
    <row r="233" spans="1:32" s="64" customFormat="1">
      <c r="A233" s="175"/>
      <c r="B233" s="132"/>
      <c r="C233" s="362"/>
      <c r="D233" s="241"/>
      <c r="E233" s="528"/>
      <c r="F233" s="529"/>
      <c r="AC233" s="64">
        <v>16.8</v>
      </c>
      <c r="AD233" s="64">
        <f>(4.8/0.35)+1</f>
        <v>14.714285714285715</v>
      </c>
      <c r="AE233" s="64">
        <v>1</v>
      </c>
      <c r="AF233" s="118">
        <f>AC233*AD233*AE233</f>
        <v>247.20000000000002</v>
      </c>
    </row>
    <row r="234" spans="1:32" s="64" customFormat="1" hidden="1" outlineLevel="1">
      <c r="A234" s="175"/>
      <c r="B234" s="132"/>
      <c r="C234" s="362"/>
      <c r="D234" s="248"/>
      <c r="E234" s="528"/>
      <c r="F234" s="531"/>
      <c r="AC234" s="64">
        <v>17.600000000000001</v>
      </c>
      <c r="AD234" s="64">
        <f>(6.12/0.35)+1</f>
        <v>18.485714285714288</v>
      </c>
      <c r="AE234" s="64">
        <v>2</v>
      </c>
      <c r="AF234" s="122">
        <f>AC234*AD234*AE234</f>
        <v>650.69714285714292</v>
      </c>
    </row>
    <row r="235" spans="1:32" s="64" customFormat="1" hidden="1" outlineLevel="1">
      <c r="A235" s="175"/>
      <c r="B235" s="132"/>
      <c r="C235" s="362"/>
      <c r="D235" s="248"/>
      <c r="E235" s="528"/>
      <c r="F235" s="531"/>
      <c r="AF235" s="64">
        <f>SUM(AF232:AF234)</f>
        <v>1532.497142857143</v>
      </c>
    </row>
    <row r="236" spans="1:32" s="64" customFormat="1" hidden="1" outlineLevel="1">
      <c r="A236" s="175"/>
      <c r="B236" s="132"/>
      <c r="C236" s="362"/>
      <c r="D236" s="248"/>
      <c r="E236" s="528"/>
      <c r="F236" s="530"/>
    </row>
    <row r="237" spans="1:32" s="64" customFormat="1" hidden="1" outlineLevel="1">
      <c r="A237" s="175"/>
      <c r="B237" s="132"/>
      <c r="C237" s="362"/>
      <c r="D237" s="248"/>
      <c r="E237" s="528"/>
      <c r="F237" s="530"/>
    </row>
    <row r="238" spans="1:32" s="64" customFormat="1" collapsed="1">
      <c r="A238" s="175" t="s">
        <v>22</v>
      </c>
      <c r="B238" s="132" t="s">
        <v>98</v>
      </c>
      <c r="C238" s="362">
        <v>137</v>
      </c>
      <c r="D238" s="248" t="s">
        <v>24</v>
      </c>
      <c r="E238" s="528"/>
      <c r="F238" s="154"/>
    </row>
    <row r="239" spans="1:32" s="64" customFormat="1" hidden="1" outlineLevel="1">
      <c r="A239" s="175"/>
      <c r="B239" s="132"/>
      <c r="C239" s="362"/>
      <c r="D239" s="248"/>
      <c r="E239" s="528"/>
      <c r="F239" s="529"/>
      <c r="AC239" s="64">
        <v>88.76</v>
      </c>
      <c r="AD239" s="64">
        <v>1</v>
      </c>
      <c r="AE239" s="118">
        <f>AC239*AD239</f>
        <v>88.76</v>
      </c>
    </row>
    <row r="240" spans="1:32" s="64" customFormat="1" hidden="1" outlineLevel="1">
      <c r="A240" s="175"/>
      <c r="B240" s="132"/>
      <c r="C240" s="362"/>
      <c r="D240" s="248"/>
      <c r="E240" s="528"/>
      <c r="F240" s="529"/>
      <c r="AC240" s="64">
        <f>(15.2+9)*2</f>
        <v>48.4</v>
      </c>
      <c r="AD240" s="64">
        <v>1</v>
      </c>
      <c r="AE240" s="122">
        <f>AC240*AD240</f>
        <v>48.4</v>
      </c>
    </row>
    <row r="241" spans="1:43" s="64" customFormat="1" hidden="1" outlineLevel="1">
      <c r="A241" s="175"/>
      <c r="B241" s="132"/>
      <c r="C241" s="362"/>
      <c r="D241" s="248"/>
      <c r="E241" s="528"/>
      <c r="F241" s="529"/>
      <c r="AE241" s="64">
        <f>SUM(AE239:AE240)</f>
        <v>137.16</v>
      </c>
    </row>
    <row r="242" spans="1:43" s="64" customFormat="1" collapsed="1">
      <c r="A242" s="175"/>
      <c r="B242" s="179"/>
      <c r="C242" s="362"/>
      <c r="D242" s="241"/>
      <c r="E242" s="528"/>
      <c r="F242" s="531"/>
      <c r="AC242" s="64">
        <v>11.1</v>
      </c>
      <c r="AD242" s="64">
        <v>2</v>
      </c>
      <c r="AE242" s="64">
        <v>4</v>
      </c>
      <c r="AF242" s="64">
        <f>AC242*AD242*AE242</f>
        <v>88.8</v>
      </c>
    </row>
    <row r="243" spans="1:43" s="64" customFormat="1" ht="12.75" customHeight="1">
      <c r="A243" s="175" t="s">
        <v>29</v>
      </c>
      <c r="B243" s="456" t="s">
        <v>139</v>
      </c>
      <c r="C243" s="362"/>
      <c r="D243" s="248"/>
      <c r="E243" s="528"/>
      <c r="F243" s="531"/>
    </row>
    <row r="244" spans="1:43" s="64" customFormat="1" ht="15.75">
      <c r="A244" s="175"/>
      <c r="B244" s="456"/>
      <c r="C244" s="362">
        <v>284</v>
      </c>
      <c r="D244" s="248" t="s">
        <v>46</v>
      </c>
      <c r="E244" s="528"/>
      <c r="F244" s="531"/>
      <c r="AC244" s="64">
        <v>16.7</v>
      </c>
      <c r="AD244" s="64">
        <v>6.5</v>
      </c>
      <c r="AE244" s="118">
        <f>AC244*AD244</f>
        <v>108.55</v>
      </c>
    </row>
    <row r="245" spans="1:43" s="64" customFormat="1" ht="12.75" hidden="1" customHeight="1" outlineLevel="1">
      <c r="A245" s="175"/>
      <c r="B245" s="61"/>
      <c r="C245" s="363"/>
      <c r="D245" s="248"/>
      <c r="E245" s="528"/>
      <c r="F245" s="531"/>
      <c r="AC245" s="64">
        <v>16.8</v>
      </c>
      <c r="AD245" s="64">
        <v>6.1</v>
      </c>
      <c r="AE245" s="118">
        <f>AC245*AD245</f>
        <v>102.48</v>
      </c>
    </row>
    <row r="246" spans="1:43" s="64" customFormat="1" ht="12.75" hidden="1" customHeight="1" outlineLevel="1">
      <c r="A246" s="175"/>
      <c r="B246" s="61"/>
      <c r="C246" s="363"/>
      <c r="D246" s="248"/>
      <c r="E246" s="528"/>
      <c r="F246" s="531"/>
      <c r="AC246" s="64">
        <v>4.8</v>
      </c>
      <c r="AD246" s="64">
        <v>15.2</v>
      </c>
      <c r="AE246" s="122">
        <f>AC246*AD246</f>
        <v>72.959999999999994</v>
      </c>
    </row>
    <row r="247" spans="1:43" s="64" customFormat="1" ht="12.75" hidden="1" customHeight="1" outlineLevel="1">
      <c r="A247" s="175"/>
      <c r="B247" s="61"/>
      <c r="C247" s="363"/>
      <c r="D247" s="248"/>
      <c r="E247" s="528"/>
      <c r="F247" s="531"/>
      <c r="AE247" s="64">
        <f>SUM(AE244:AE246)</f>
        <v>283.99</v>
      </c>
    </row>
    <row r="248" spans="1:43" s="64" customFormat="1" ht="12.75" customHeight="1" collapsed="1">
      <c r="A248" s="175"/>
      <c r="B248" s="61"/>
      <c r="C248" s="363"/>
      <c r="D248" s="248"/>
      <c r="E248" s="528"/>
      <c r="F248" s="531"/>
    </row>
    <row r="249" spans="1:43" s="64" customFormat="1" ht="12.75" customHeight="1">
      <c r="A249" s="177" t="s">
        <v>67</v>
      </c>
      <c r="B249" s="456" t="s">
        <v>100</v>
      </c>
      <c r="C249" s="104"/>
      <c r="D249" s="180"/>
      <c r="E249" s="528"/>
      <c r="F249" s="154"/>
      <c r="AQ249" s="231"/>
    </row>
    <row r="250" spans="1:43" s="64" customFormat="1">
      <c r="A250" s="177"/>
      <c r="B250" s="456"/>
      <c r="C250" s="104">
        <v>50</v>
      </c>
      <c r="D250" s="180" t="s">
        <v>24</v>
      </c>
      <c r="E250" s="528"/>
      <c r="F250" s="531"/>
      <c r="AC250" s="64">
        <v>50</v>
      </c>
      <c r="AD250" s="183">
        <v>1</v>
      </c>
      <c r="AE250" s="183">
        <f>AC250*AD250</f>
        <v>50</v>
      </c>
    </row>
    <row r="251" spans="1:43" s="64" customFormat="1">
      <c r="A251" s="190"/>
      <c r="B251" s="187"/>
      <c r="C251" s="361"/>
      <c r="D251" s="242"/>
      <c r="E251" s="528"/>
      <c r="F251" s="530"/>
    </row>
    <row r="252" spans="1:43" s="64" customFormat="1" hidden="1" outlineLevel="1">
      <c r="A252" s="190"/>
      <c r="B252" s="187"/>
      <c r="C252" s="361"/>
      <c r="D252" s="242"/>
      <c r="E252" s="528"/>
      <c r="F252" s="530"/>
      <c r="AL252" s="64">
        <f>17.02+17.02+14.12</f>
        <v>48.16</v>
      </c>
      <c r="AM252" s="64">
        <f>(4.8/0.6)+1</f>
        <v>9</v>
      </c>
      <c r="AN252" s="122">
        <f>AL252*AM252</f>
        <v>433.43999999999994</v>
      </c>
    </row>
    <row r="253" spans="1:43" s="64" customFormat="1" hidden="1" outlineLevel="1">
      <c r="A253" s="190"/>
      <c r="B253" s="187"/>
      <c r="C253" s="361"/>
      <c r="D253" s="242"/>
      <c r="E253" s="528"/>
      <c r="F253" s="530"/>
      <c r="AN253" s="64">
        <f>SUM(AN200:AN252)</f>
        <v>544.04</v>
      </c>
    </row>
    <row r="254" spans="1:43" s="64" customFormat="1" ht="25.5" collapsed="1">
      <c r="A254" s="190" t="s">
        <v>68</v>
      </c>
      <c r="B254" s="187" t="s">
        <v>145</v>
      </c>
      <c r="C254" s="361">
        <v>284</v>
      </c>
      <c r="D254" s="248" t="s">
        <v>46</v>
      </c>
      <c r="E254" s="528"/>
      <c r="F254" s="530"/>
    </row>
    <row r="255" spans="1:43" s="64" customFormat="1">
      <c r="A255" s="190"/>
      <c r="B255" s="187"/>
      <c r="C255" s="361"/>
      <c r="D255" s="242"/>
      <c r="E255" s="528"/>
      <c r="F255" s="530"/>
      <c r="AO255" s="231"/>
    </row>
    <row r="256" spans="1:43" s="64" customFormat="1">
      <c r="A256" s="106"/>
      <c r="B256" s="107"/>
      <c r="C256" s="355"/>
      <c r="D256" s="229"/>
      <c r="E256" s="508"/>
      <c r="F256" s="508"/>
    </row>
    <row r="257" spans="1:31" s="64" customFormat="1">
      <c r="A257" s="117"/>
      <c r="B257" s="109" t="str">
        <f>B171</f>
        <v>ROOFING</v>
      </c>
      <c r="C257" s="450">
        <v>5</v>
      </c>
      <c r="D257" s="451"/>
      <c r="E257" s="496"/>
      <c r="F257" s="509"/>
    </row>
    <row r="258" spans="1:31" s="64" customFormat="1">
      <c r="A258" s="112"/>
      <c r="B258" s="113"/>
      <c r="C258" s="356"/>
      <c r="D258" s="230"/>
      <c r="E258" s="510"/>
      <c r="F258" s="510"/>
    </row>
    <row r="259" spans="1:31" s="64" customFormat="1">
      <c r="A259" s="199"/>
      <c r="B259" s="118"/>
      <c r="C259" s="357"/>
      <c r="D259" s="242"/>
      <c r="E259" s="511"/>
      <c r="F259" s="511"/>
    </row>
    <row r="260" spans="1:31" s="64" customFormat="1">
      <c r="A260" s="190"/>
      <c r="C260" s="206">
        <v>4</v>
      </c>
      <c r="D260" s="231"/>
      <c r="E260" s="512"/>
      <c r="F260" s="512"/>
    </row>
    <row r="261" spans="1:31" s="64" customFormat="1" ht="15.75" customHeight="1">
      <c r="A261" s="106"/>
      <c r="B261" s="107"/>
      <c r="C261" s="352"/>
      <c r="D261" s="232"/>
      <c r="E261" s="513"/>
      <c r="F261" s="513"/>
    </row>
    <row r="262" spans="1:31" s="64" customFormat="1">
      <c r="A262" s="109" t="s">
        <v>0</v>
      </c>
      <c r="B262" s="109" t="s">
        <v>1</v>
      </c>
      <c r="C262" s="353" t="s">
        <v>2</v>
      </c>
      <c r="D262" s="233" t="s">
        <v>3</v>
      </c>
      <c r="E262" s="514" t="s">
        <v>4</v>
      </c>
      <c r="F262" s="515" t="s">
        <v>5</v>
      </c>
    </row>
    <row r="263" spans="1:31" s="64" customFormat="1">
      <c r="A263" s="112"/>
      <c r="B263" s="113"/>
      <c r="C263" s="354"/>
      <c r="D263" s="234"/>
      <c r="E263" s="516"/>
      <c r="F263" s="516"/>
    </row>
    <row r="264" spans="1:31" s="64" customFormat="1">
      <c r="A264" s="236"/>
      <c r="B264" s="237"/>
      <c r="C264" s="357"/>
      <c r="D264" s="241"/>
      <c r="E264" s="495"/>
      <c r="F264" s="511"/>
    </row>
    <row r="265" spans="1:31" s="64" customFormat="1">
      <c r="A265" s="238"/>
      <c r="B265" s="220" t="s">
        <v>84</v>
      </c>
      <c r="C265" s="357"/>
      <c r="D265" s="241"/>
      <c r="E265" s="499"/>
      <c r="F265" s="511"/>
    </row>
    <row r="266" spans="1:31" s="64" customFormat="1">
      <c r="A266" s="238"/>
      <c r="B266" s="100"/>
      <c r="C266" s="357"/>
      <c r="D266" s="241"/>
      <c r="E266" s="499"/>
      <c r="F266" s="511"/>
    </row>
    <row r="267" spans="1:31" s="64" customFormat="1" ht="12.75" customHeight="1">
      <c r="A267" s="222"/>
      <c r="B267" s="63"/>
      <c r="C267" s="364"/>
      <c r="D267" s="248"/>
      <c r="E267" s="528"/>
      <c r="F267" s="531"/>
    </row>
    <row r="268" spans="1:31" s="64" customFormat="1" ht="38.25">
      <c r="A268" s="175" t="s">
        <v>7</v>
      </c>
      <c r="B268" s="63" t="s">
        <v>125</v>
      </c>
      <c r="C268" s="364">
        <v>284</v>
      </c>
      <c r="D268" s="248" t="s">
        <v>46</v>
      </c>
      <c r="E268" s="528"/>
      <c r="F268" s="531"/>
    </row>
    <row r="269" spans="1:31" s="64" customFormat="1">
      <c r="A269" s="175"/>
      <c r="B269" s="63"/>
      <c r="C269" s="364"/>
      <c r="D269" s="248"/>
      <c r="E269" s="528"/>
      <c r="F269" s="531"/>
    </row>
    <row r="270" spans="1:31" s="64" customFormat="1" ht="12.75" customHeight="1">
      <c r="A270" s="175" t="s">
        <v>9</v>
      </c>
      <c r="B270" s="445" t="s">
        <v>126</v>
      </c>
      <c r="C270" s="194"/>
      <c r="D270" s="231"/>
      <c r="E270" s="532"/>
      <c r="F270" s="533"/>
      <c r="AC270" s="64">
        <v>13.6</v>
      </c>
      <c r="AD270" s="64">
        <v>8.0399999999999991</v>
      </c>
      <c r="AE270" s="64">
        <f>AC270*AD270</f>
        <v>109.34399999999998</v>
      </c>
    </row>
    <row r="271" spans="1:31" s="64" customFormat="1" ht="12.75" customHeight="1">
      <c r="A271" s="175"/>
      <c r="B271" s="445"/>
      <c r="C271" s="364"/>
      <c r="D271" s="248"/>
      <c r="E271" s="528"/>
      <c r="F271" s="531"/>
    </row>
    <row r="272" spans="1:31" s="64" customFormat="1" ht="12.75" customHeight="1">
      <c r="A272" s="175"/>
      <c r="B272" s="445"/>
      <c r="C272" s="364">
        <v>109</v>
      </c>
      <c r="D272" s="248" t="s">
        <v>46</v>
      </c>
      <c r="E272" s="528"/>
      <c r="F272" s="531"/>
    </row>
    <row r="273" spans="1:29" s="64" customFormat="1">
      <c r="A273" s="175"/>
      <c r="B273" s="187"/>
      <c r="C273" s="364"/>
      <c r="D273" s="248"/>
      <c r="E273" s="528"/>
      <c r="F273" s="531"/>
    </row>
    <row r="274" spans="1:29" s="64" customFormat="1">
      <c r="A274" s="190" t="s">
        <v>10</v>
      </c>
      <c r="B274" s="187" t="s">
        <v>108</v>
      </c>
      <c r="C274" s="361">
        <v>14</v>
      </c>
      <c r="D274" s="242" t="s">
        <v>24</v>
      </c>
      <c r="E274" s="528"/>
      <c r="F274" s="530"/>
      <c r="AC274" s="64">
        <f>AC270</f>
        <v>13.6</v>
      </c>
    </row>
    <row r="275" spans="1:29" s="64" customFormat="1">
      <c r="A275" s="190"/>
      <c r="B275" s="187"/>
      <c r="C275" s="361"/>
      <c r="D275" s="242"/>
      <c r="E275" s="528"/>
      <c r="F275" s="530"/>
    </row>
    <row r="276" spans="1:29" s="64" customFormat="1" ht="25.5">
      <c r="A276" s="190" t="s">
        <v>11</v>
      </c>
      <c r="B276" s="187" t="s">
        <v>146</v>
      </c>
      <c r="C276" s="361">
        <v>213</v>
      </c>
      <c r="D276" s="242" t="s">
        <v>26</v>
      </c>
      <c r="E276" s="528"/>
      <c r="F276" s="530"/>
    </row>
    <row r="277" spans="1:29" s="64" customFormat="1">
      <c r="A277" s="190"/>
      <c r="B277" s="187"/>
      <c r="C277" s="361"/>
      <c r="D277" s="242"/>
      <c r="E277" s="528"/>
      <c r="F277" s="534"/>
    </row>
    <row r="278" spans="1:29" s="64" customFormat="1">
      <c r="A278" s="190"/>
      <c r="B278" s="187"/>
      <c r="C278" s="361"/>
      <c r="D278" s="242"/>
      <c r="E278" s="528"/>
      <c r="F278" s="534"/>
    </row>
    <row r="279" spans="1:29" s="64" customFormat="1" ht="25.5">
      <c r="A279" s="190" t="s">
        <v>12</v>
      </c>
      <c r="B279" s="189" t="s">
        <v>131</v>
      </c>
      <c r="C279" s="361"/>
      <c r="D279" s="242" t="s">
        <v>57</v>
      </c>
      <c r="E279" s="528"/>
      <c r="F279" s="535">
        <v>350000</v>
      </c>
    </row>
    <row r="280" spans="1:29" s="64" customFormat="1">
      <c r="A280" s="190"/>
      <c r="B280" s="189"/>
      <c r="C280" s="361"/>
      <c r="D280" s="242"/>
      <c r="E280" s="528"/>
      <c r="F280" s="534"/>
    </row>
    <row r="281" spans="1:29" s="64" customFormat="1" ht="13.5" thickBot="1">
      <c r="A281" s="190"/>
      <c r="B281" s="189"/>
      <c r="C281" s="361"/>
      <c r="D281" s="242"/>
      <c r="E281" s="528"/>
      <c r="F281" s="536"/>
    </row>
    <row r="282" spans="1:29" s="64" customFormat="1" ht="13.5" thickTop="1">
      <c r="A282" s="177"/>
      <c r="B282" s="217"/>
      <c r="C282" s="104"/>
      <c r="D282" s="180"/>
      <c r="E282" s="528"/>
      <c r="F282" s="154"/>
    </row>
    <row r="283" spans="1:29" s="64" customFormat="1">
      <c r="A283" s="177"/>
      <c r="B283" s="217"/>
      <c r="C283" s="104"/>
      <c r="D283" s="180"/>
      <c r="E283" s="528"/>
      <c r="F283" s="154"/>
    </row>
    <row r="284" spans="1:29" s="64" customFormat="1">
      <c r="A284" s="177"/>
      <c r="B284" s="217"/>
      <c r="C284" s="104"/>
      <c r="D284" s="180"/>
      <c r="E284" s="528"/>
      <c r="F284" s="154"/>
    </row>
    <row r="285" spans="1:29" s="64" customFormat="1" ht="12.75" customHeight="1">
      <c r="A285" s="177"/>
      <c r="B285" s="159" t="s">
        <v>14</v>
      </c>
      <c r="C285" s="358" t="s">
        <v>27</v>
      </c>
      <c r="D285" s="243"/>
      <c r="E285" s="519"/>
      <c r="F285" s="520"/>
    </row>
    <row r="286" spans="1:29" s="64" customFormat="1">
      <c r="A286" s="177"/>
      <c r="B286" s="160"/>
      <c r="C286" s="359"/>
      <c r="D286" s="244"/>
      <c r="E286" s="519"/>
      <c r="F286" s="520"/>
    </row>
    <row r="287" spans="1:29" s="64" customFormat="1">
      <c r="A287" s="73"/>
      <c r="B287" s="161" t="s">
        <v>15</v>
      </c>
      <c r="C287" s="359" t="s">
        <v>187</v>
      </c>
      <c r="D287" s="243"/>
      <c r="E287" s="519"/>
      <c r="F287" s="520"/>
    </row>
    <row r="288" spans="1:29" s="64" customFormat="1">
      <c r="A288" s="73"/>
      <c r="B288" s="162"/>
      <c r="C288" s="359"/>
      <c r="D288" s="243"/>
      <c r="E288" s="519"/>
      <c r="F288" s="520"/>
    </row>
    <row r="289" spans="1:6" s="64" customFormat="1">
      <c r="A289" s="73"/>
      <c r="B289" s="161" t="s">
        <v>15</v>
      </c>
      <c r="C289" s="359" t="s">
        <v>186</v>
      </c>
      <c r="D289" s="243"/>
      <c r="E289" s="519"/>
      <c r="F289" s="520"/>
    </row>
    <row r="290" spans="1:6" s="64" customFormat="1">
      <c r="A290" s="73"/>
      <c r="B290" s="215"/>
      <c r="C290" s="104"/>
      <c r="D290" s="225"/>
      <c r="E290" s="506"/>
      <c r="F290" s="154"/>
    </row>
    <row r="291" spans="1:6" s="64" customFormat="1">
      <c r="A291" s="73"/>
      <c r="B291" s="63"/>
      <c r="C291" s="104"/>
      <c r="D291" s="225"/>
      <c r="E291" s="501"/>
      <c r="F291" s="154"/>
    </row>
    <row r="292" spans="1:6" s="64" customFormat="1">
      <c r="A292" s="76"/>
      <c r="B292" s="63"/>
      <c r="C292" s="104"/>
      <c r="D292" s="225"/>
      <c r="E292" s="499"/>
      <c r="F292" s="154"/>
    </row>
    <row r="293" spans="1:6" s="64" customFormat="1">
      <c r="A293" s="76"/>
      <c r="B293" s="63"/>
      <c r="C293" s="104"/>
      <c r="D293" s="225"/>
      <c r="E293" s="499"/>
      <c r="F293" s="154"/>
    </row>
    <row r="294" spans="1:6" s="64" customFormat="1">
      <c r="A294" s="181"/>
      <c r="B294" s="63"/>
      <c r="C294" s="104"/>
      <c r="D294" s="241"/>
      <c r="E294" s="497"/>
      <c r="F294" s="154"/>
    </row>
    <row r="295" spans="1:6" s="64" customFormat="1">
      <c r="A295" s="181"/>
      <c r="B295" s="63"/>
      <c r="C295" s="104"/>
      <c r="D295" s="241"/>
      <c r="E295" s="497"/>
      <c r="F295" s="154"/>
    </row>
    <row r="296" spans="1:6" s="64" customFormat="1">
      <c r="A296" s="181"/>
      <c r="B296" s="63"/>
      <c r="C296" s="104"/>
      <c r="D296" s="241"/>
      <c r="E296" s="497"/>
      <c r="F296" s="154"/>
    </row>
    <row r="297" spans="1:6" s="64" customFormat="1">
      <c r="A297" s="181"/>
      <c r="B297" s="63"/>
      <c r="C297" s="104"/>
      <c r="D297" s="241"/>
      <c r="E297" s="497"/>
      <c r="F297" s="154"/>
    </row>
    <row r="298" spans="1:6" s="64" customFormat="1">
      <c r="A298" s="181"/>
      <c r="B298" s="63"/>
      <c r="C298" s="104"/>
      <c r="D298" s="241"/>
      <c r="E298" s="497"/>
      <c r="F298" s="154"/>
    </row>
    <row r="299" spans="1:6" s="64" customFormat="1">
      <c r="A299" s="76"/>
      <c r="B299" s="63"/>
      <c r="C299" s="104"/>
      <c r="D299" s="225"/>
      <c r="E299" s="499"/>
      <c r="F299" s="154"/>
    </row>
    <row r="300" spans="1:6" s="64" customFormat="1">
      <c r="A300" s="73"/>
      <c r="B300" s="63"/>
      <c r="C300" s="104"/>
      <c r="D300" s="225"/>
      <c r="E300" s="501"/>
      <c r="F300" s="154"/>
    </row>
    <row r="301" spans="1:6" s="64" customFormat="1">
      <c r="A301" s="76"/>
      <c r="B301" s="116"/>
      <c r="C301" s="192"/>
      <c r="D301" s="225"/>
      <c r="E301" s="521"/>
      <c r="F301" s="522"/>
    </row>
    <row r="302" spans="1:6" s="64" customFormat="1">
      <c r="A302" s="73"/>
      <c r="B302" s="63"/>
      <c r="C302" s="104"/>
      <c r="D302" s="225"/>
      <c r="E302" s="501"/>
      <c r="F302" s="154"/>
    </row>
    <row r="303" spans="1:6" s="64" customFormat="1">
      <c r="A303" s="73"/>
      <c r="B303" s="193"/>
      <c r="C303" s="194"/>
      <c r="D303" s="225"/>
      <c r="E303" s="505"/>
      <c r="F303" s="154"/>
    </row>
    <row r="304" spans="1:6" s="64" customFormat="1">
      <c r="A304" s="73"/>
      <c r="B304" s="193"/>
      <c r="C304" s="194"/>
      <c r="D304" s="225"/>
      <c r="E304" s="505"/>
      <c r="F304" s="154"/>
    </row>
    <row r="305" spans="1:6" s="64" customFormat="1">
      <c r="A305" s="73"/>
      <c r="B305" s="187"/>
      <c r="C305" s="104"/>
      <c r="D305" s="225"/>
      <c r="E305" s="501"/>
      <c r="F305" s="154"/>
    </row>
    <row r="306" spans="1:6" s="64" customFormat="1">
      <c r="A306" s="73"/>
      <c r="B306" s="187"/>
      <c r="C306" s="104"/>
      <c r="D306" s="225"/>
      <c r="E306" s="501"/>
      <c r="F306" s="154"/>
    </row>
    <row r="307" spans="1:6" s="64" customFormat="1">
      <c r="A307" s="106"/>
      <c r="B307" s="107"/>
      <c r="C307" s="355"/>
      <c r="D307" s="229"/>
      <c r="E307" s="508"/>
      <c r="F307" s="508"/>
    </row>
    <row r="308" spans="1:6" s="64" customFormat="1">
      <c r="A308" s="117"/>
      <c r="B308" s="109" t="str">
        <f>B171</f>
        <v>ROOFING</v>
      </c>
      <c r="C308" s="440">
        <v>15</v>
      </c>
      <c r="D308" s="441"/>
      <c r="E308" s="496"/>
      <c r="F308" s="509"/>
    </row>
    <row r="309" spans="1:6" s="64" customFormat="1">
      <c r="A309" s="112"/>
      <c r="B309" s="113"/>
      <c r="C309" s="356"/>
      <c r="D309" s="230"/>
      <c r="E309" s="510"/>
      <c r="F309" s="510"/>
    </row>
    <row r="310" spans="1:6" s="64" customFormat="1">
      <c r="A310" s="199"/>
      <c r="B310" s="118"/>
      <c r="C310" s="357"/>
      <c r="D310" s="242"/>
      <c r="E310" s="511"/>
      <c r="F310" s="511"/>
    </row>
    <row r="311" spans="1:6" s="64" customFormat="1">
      <c r="A311" s="190"/>
      <c r="C311" s="206">
        <v>5</v>
      </c>
      <c r="D311" s="231"/>
      <c r="E311" s="512"/>
      <c r="F311" s="512"/>
    </row>
    <row r="312" spans="1:6" s="64" customFormat="1" ht="15.75" customHeight="1">
      <c r="A312" s="106"/>
      <c r="B312" s="107"/>
      <c r="C312" s="352"/>
      <c r="D312" s="232"/>
      <c r="E312" s="513"/>
      <c r="F312" s="513"/>
    </row>
    <row r="313" spans="1:6" s="64" customFormat="1">
      <c r="A313" s="109" t="s">
        <v>0</v>
      </c>
      <c r="B313" s="109" t="s">
        <v>1</v>
      </c>
      <c r="C313" s="353" t="s">
        <v>2</v>
      </c>
      <c r="D313" s="233" t="s">
        <v>3</v>
      </c>
      <c r="E313" s="514" t="s">
        <v>4</v>
      </c>
      <c r="F313" s="515" t="s">
        <v>5</v>
      </c>
    </row>
    <row r="314" spans="1:6" s="64" customFormat="1">
      <c r="A314" s="112"/>
      <c r="B314" s="113"/>
      <c r="C314" s="354"/>
      <c r="D314" s="234"/>
      <c r="E314" s="516"/>
      <c r="F314" s="516"/>
    </row>
    <row r="315" spans="1:6" s="64" customFormat="1">
      <c r="A315" s="73"/>
      <c r="B315" s="61"/>
      <c r="C315" s="104"/>
      <c r="D315" s="225"/>
      <c r="E315" s="501"/>
      <c r="F315" s="154"/>
    </row>
    <row r="316" spans="1:6" s="64" customFormat="1">
      <c r="A316" s="73"/>
      <c r="B316" s="123" t="s">
        <v>53</v>
      </c>
      <c r="C316" s="104"/>
      <c r="D316" s="225"/>
      <c r="E316" s="501"/>
      <c r="F316" s="154" t="str">
        <f>IF(D316="item",E316,IF(C316="","",IF(E316="","",C316*E316)))</f>
        <v/>
      </c>
    </row>
    <row r="317" spans="1:6" s="64" customFormat="1">
      <c r="A317" s="73"/>
      <c r="B317" s="115"/>
      <c r="C317" s="104"/>
      <c r="D317" s="225"/>
      <c r="E317" s="501"/>
      <c r="F317" s="154"/>
    </row>
    <row r="318" spans="1:6" s="64" customFormat="1">
      <c r="A318" s="177"/>
      <c r="B318" s="448" t="s">
        <v>171</v>
      </c>
      <c r="C318" s="197"/>
      <c r="D318" s="178"/>
      <c r="E318" s="302"/>
      <c r="F318" s="537" t="str">
        <f t="shared" ref="F318:F321" si="0">IF(D318="item", E318, IF(C318="","", IF(E318="","",C318*E318)))</f>
        <v/>
      </c>
    </row>
    <row r="319" spans="1:6" s="64" customFormat="1" ht="12.75" customHeight="1">
      <c r="A319" s="177"/>
      <c r="B319" s="448"/>
      <c r="C319" s="138"/>
      <c r="D319" s="241"/>
      <c r="E319" s="302"/>
      <c r="F319" s="537" t="str">
        <f t="shared" si="0"/>
        <v/>
      </c>
    </row>
    <row r="320" spans="1:6" s="64" customFormat="1" ht="12.75" customHeight="1">
      <c r="A320" s="177"/>
      <c r="B320" s="448"/>
      <c r="C320" s="197"/>
      <c r="D320" s="178"/>
      <c r="E320" s="302"/>
      <c r="F320" s="537" t="str">
        <f t="shared" si="0"/>
        <v/>
      </c>
    </row>
    <row r="321" spans="1:6" s="64" customFormat="1">
      <c r="A321" s="177"/>
      <c r="B321" s="187"/>
      <c r="C321" s="138"/>
      <c r="D321" s="241"/>
      <c r="E321" s="303"/>
      <c r="F321" s="537" t="str">
        <f t="shared" si="0"/>
        <v/>
      </c>
    </row>
    <row r="322" spans="1:6" s="64" customFormat="1">
      <c r="A322" s="286" t="s">
        <v>7</v>
      </c>
      <c r="B322" s="449" t="s">
        <v>174</v>
      </c>
      <c r="C322" s="267"/>
      <c r="D322" s="305"/>
      <c r="E322" s="303"/>
      <c r="F322" s="537"/>
    </row>
    <row r="323" spans="1:6" s="64" customFormat="1">
      <c r="A323" s="286"/>
      <c r="B323" s="449"/>
      <c r="C323" s="267"/>
      <c r="D323" s="271"/>
      <c r="E323" s="302"/>
      <c r="F323" s="537"/>
    </row>
    <row r="324" spans="1:6" s="64" customFormat="1">
      <c r="A324" s="286"/>
      <c r="B324" s="449"/>
      <c r="C324" s="267">
        <v>2</v>
      </c>
      <c r="D324" s="271" t="s">
        <v>172</v>
      </c>
      <c r="E324" s="303"/>
      <c r="F324" s="537"/>
    </row>
    <row r="325" spans="1:6" s="64" customFormat="1">
      <c r="A325" s="286"/>
      <c r="B325" s="210"/>
      <c r="C325" s="267"/>
      <c r="D325" s="304"/>
      <c r="E325" s="303"/>
      <c r="F325" s="537"/>
    </row>
    <row r="326" spans="1:6" s="64" customFormat="1" ht="12.75" customHeight="1">
      <c r="A326" s="286"/>
      <c r="B326" s="448" t="s">
        <v>175</v>
      </c>
      <c r="C326" s="104"/>
      <c r="D326" s="209"/>
      <c r="E326" s="303"/>
      <c r="F326" s="537"/>
    </row>
    <row r="327" spans="1:6" s="64" customFormat="1" ht="12.75" customHeight="1">
      <c r="A327" s="286"/>
      <c r="B327" s="448"/>
      <c r="C327" s="104"/>
      <c r="D327" s="209"/>
      <c r="E327" s="303"/>
      <c r="F327" s="537"/>
    </row>
    <row r="328" spans="1:6" s="64" customFormat="1" ht="12.75" customHeight="1">
      <c r="A328" s="286"/>
      <c r="B328" s="448"/>
      <c r="C328" s="104"/>
      <c r="D328" s="209"/>
      <c r="E328" s="303"/>
      <c r="F328" s="537"/>
    </row>
    <row r="329" spans="1:6" s="64" customFormat="1" ht="12.75" customHeight="1">
      <c r="A329" s="286"/>
      <c r="B329" s="187"/>
      <c r="C329" s="104"/>
      <c r="D329" s="209"/>
      <c r="E329" s="303"/>
      <c r="F329" s="537"/>
    </row>
    <row r="330" spans="1:6" s="64" customFormat="1" ht="12.75" customHeight="1">
      <c r="A330" s="286"/>
      <c r="B330" s="456" t="s">
        <v>176</v>
      </c>
      <c r="C330" s="104"/>
      <c r="D330" s="209"/>
      <c r="E330" s="303"/>
      <c r="F330" s="537"/>
    </row>
    <row r="331" spans="1:6" s="64" customFormat="1" ht="12.75" customHeight="1">
      <c r="A331" s="286" t="s">
        <v>9</v>
      </c>
      <c r="B331" s="456"/>
      <c r="C331" s="104">
        <v>5</v>
      </c>
      <c r="D331" s="241" t="s">
        <v>26</v>
      </c>
      <c r="E331" s="303"/>
      <c r="F331" s="537"/>
    </row>
    <row r="332" spans="1:6" s="64" customFormat="1">
      <c r="A332" s="73"/>
      <c r="B332" s="186"/>
      <c r="C332" s="104"/>
      <c r="D332" s="225"/>
      <c r="E332" s="501"/>
      <c r="F332" s="154"/>
    </row>
    <row r="333" spans="1:6" s="64" customFormat="1" ht="38.25">
      <c r="A333" s="73"/>
      <c r="B333" s="185" t="s">
        <v>134</v>
      </c>
      <c r="C333" s="104"/>
      <c r="D333" s="225"/>
      <c r="E333" s="502"/>
      <c r="F333" s="154"/>
    </row>
    <row r="334" spans="1:6" s="64" customFormat="1" ht="13.5">
      <c r="A334" s="73"/>
      <c r="B334" s="120"/>
      <c r="C334" s="104"/>
      <c r="D334" s="225"/>
      <c r="E334" s="501"/>
      <c r="F334" s="154"/>
    </row>
    <row r="335" spans="1:6" s="64" customFormat="1">
      <c r="A335" s="73" t="s">
        <v>10</v>
      </c>
      <c r="B335" s="63" t="s">
        <v>173</v>
      </c>
      <c r="C335" s="104">
        <v>14</v>
      </c>
      <c r="D335" s="225" t="s">
        <v>26</v>
      </c>
      <c r="E335" s="501"/>
      <c r="F335" s="154"/>
    </row>
    <row r="336" spans="1:6" s="64" customFormat="1">
      <c r="A336" s="76"/>
      <c r="B336" s="63"/>
      <c r="C336" s="104"/>
      <c r="D336" s="225"/>
      <c r="E336" s="499"/>
      <c r="F336" s="154"/>
    </row>
    <row r="337" spans="1:31" s="64" customFormat="1">
      <c r="A337" s="76"/>
      <c r="B337" s="63"/>
      <c r="C337" s="104"/>
      <c r="D337" s="225"/>
      <c r="E337" s="499"/>
      <c r="F337" s="154"/>
    </row>
    <row r="338" spans="1:31" s="64" customFormat="1">
      <c r="A338" s="76"/>
      <c r="B338" s="170" t="s">
        <v>82</v>
      </c>
      <c r="C338" s="104"/>
      <c r="D338" s="225"/>
      <c r="E338" s="499"/>
      <c r="F338" s="154"/>
    </row>
    <row r="339" spans="1:31" s="64" customFormat="1">
      <c r="A339" s="76"/>
      <c r="B339" s="63"/>
      <c r="C339" s="192"/>
      <c r="D339" s="245"/>
      <c r="E339" s="521"/>
      <c r="F339" s="522"/>
    </row>
    <row r="340" spans="1:31" s="64" customFormat="1">
      <c r="A340" s="76" t="s">
        <v>11</v>
      </c>
      <c r="B340" s="445" t="s">
        <v>58</v>
      </c>
      <c r="C340" s="192"/>
      <c r="D340" s="245"/>
      <c r="E340" s="523"/>
      <c r="F340" s="522"/>
    </row>
    <row r="341" spans="1:31" s="64" customFormat="1">
      <c r="A341" s="76"/>
      <c r="B341" s="445"/>
      <c r="C341" s="192">
        <v>59</v>
      </c>
      <c r="D341" s="225" t="s">
        <v>24</v>
      </c>
      <c r="E341" s="521"/>
      <c r="F341" s="522"/>
      <c r="AC341" s="64">
        <v>2.1</v>
      </c>
      <c r="AD341" s="64">
        <v>6</v>
      </c>
      <c r="AE341" s="64">
        <f>AC341*AD341</f>
        <v>12.600000000000001</v>
      </c>
    </row>
    <row r="342" spans="1:31" s="64" customFormat="1">
      <c r="A342" s="76"/>
      <c r="B342" s="116"/>
      <c r="C342" s="192"/>
      <c r="D342" s="225"/>
      <c r="E342" s="521"/>
      <c r="F342" s="522"/>
    </row>
    <row r="343" spans="1:31" s="64" customFormat="1">
      <c r="A343" s="73" t="s">
        <v>12</v>
      </c>
      <c r="B343" s="63" t="s">
        <v>62</v>
      </c>
      <c r="C343" s="104">
        <v>14</v>
      </c>
      <c r="D343" s="225" t="s">
        <v>24</v>
      </c>
      <c r="E343" s="501"/>
      <c r="F343" s="154"/>
      <c r="AC343" s="64">
        <f>0.8*3</f>
        <v>2.4000000000000004</v>
      </c>
    </row>
    <row r="344" spans="1:31" s="64" customFormat="1">
      <c r="A344" s="76"/>
      <c r="B344" s="63"/>
      <c r="C344" s="192"/>
      <c r="D344" s="225"/>
      <c r="E344" s="521"/>
      <c r="F344" s="522"/>
    </row>
    <row r="345" spans="1:31" s="64" customFormat="1">
      <c r="A345" s="76" t="s">
        <v>13</v>
      </c>
      <c r="B345" s="63" t="s">
        <v>59</v>
      </c>
      <c r="C345" s="192">
        <v>73</v>
      </c>
      <c r="D345" s="225" t="s">
        <v>24</v>
      </c>
      <c r="E345" s="521"/>
      <c r="F345" s="522"/>
      <c r="AC345" s="64">
        <f>AC343+AE341</f>
        <v>15.000000000000002</v>
      </c>
    </row>
    <row r="346" spans="1:31" s="64" customFormat="1">
      <c r="A346" s="76"/>
      <c r="B346" s="63"/>
      <c r="C346" s="192"/>
      <c r="D346" s="225"/>
      <c r="E346" s="521"/>
      <c r="F346" s="522"/>
    </row>
    <row r="347" spans="1:31" s="64" customFormat="1">
      <c r="A347" s="76" t="s">
        <v>17</v>
      </c>
      <c r="B347" s="63" t="s">
        <v>60</v>
      </c>
      <c r="C347" s="192">
        <v>14</v>
      </c>
      <c r="D347" s="225" t="s">
        <v>26</v>
      </c>
      <c r="E347" s="521"/>
      <c r="F347" s="154"/>
    </row>
    <row r="348" spans="1:31" s="64" customFormat="1">
      <c r="A348" s="76"/>
      <c r="B348" s="63"/>
      <c r="C348" s="192"/>
      <c r="D348" s="225"/>
      <c r="E348" s="521"/>
      <c r="F348" s="522"/>
    </row>
    <row r="349" spans="1:31" s="64" customFormat="1">
      <c r="A349" s="76" t="s">
        <v>19</v>
      </c>
      <c r="B349" s="63" t="s">
        <v>79</v>
      </c>
      <c r="C349" s="104">
        <v>14</v>
      </c>
      <c r="D349" s="225" t="s">
        <v>28</v>
      </c>
      <c r="E349" s="501"/>
      <c r="F349" s="154"/>
    </row>
    <row r="350" spans="1:31" s="64" customFormat="1" ht="12.75" customHeight="1">
      <c r="A350" s="73"/>
      <c r="B350" s="63"/>
      <c r="C350" s="104"/>
      <c r="D350" s="225"/>
      <c r="E350" s="501"/>
      <c r="F350" s="154"/>
    </row>
    <row r="351" spans="1:31" s="64" customFormat="1" ht="25.5">
      <c r="A351" s="73" t="s">
        <v>20</v>
      </c>
      <c r="B351" s="240" t="s">
        <v>137</v>
      </c>
      <c r="C351" s="194"/>
      <c r="D351" s="225" t="s">
        <v>57</v>
      </c>
      <c r="E351" s="505"/>
      <c r="F351" s="154">
        <v>100000</v>
      </c>
    </row>
    <row r="352" spans="1:31" s="64" customFormat="1">
      <c r="A352" s="73"/>
      <c r="B352" s="193"/>
      <c r="C352" s="194"/>
      <c r="D352" s="225"/>
      <c r="E352" s="505"/>
      <c r="F352" s="154"/>
    </row>
    <row r="353" spans="1:6" s="64" customFormat="1">
      <c r="A353" s="73"/>
      <c r="B353" s="193"/>
      <c r="C353" s="194"/>
      <c r="D353" s="225"/>
      <c r="E353" s="505"/>
      <c r="F353" s="154"/>
    </row>
    <row r="354" spans="1:6" s="64" customFormat="1">
      <c r="A354" s="73"/>
      <c r="B354" s="193"/>
      <c r="C354" s="194"/>
      <c r="D354" s="225"/>
      <c r="E354" s="503"/>
      <c r="F354" s="154"/>
    </row>
    <row r="355" spans="1:6" s="64" customFormat="1">
      <c r="A355" s="73"/>
      <c r="B355" s="193"/>
      <c r="C355" s="194"/>
      <c r="D355" s="225"/>
      <c r="E355" s="503"/>
      <c r="F355" s="154"/>
    </row>
    <row r="356" spans="1:6" s="64" customFormat="1">
      <c r="A356" s="73"/>
      <c r="B356" s="193"/>
      <c r="C356" s="194"/>
      <c r="D356" s="225"/>
      <c r="E356" s="505"/>
      <c r="F356" s="154"/>
    </row>
    <row r="357" spans="1:6" s="64" customFormat="1">
      <c r="A357" s="73"/>
      <c r="B357" s="193"/>
      <c r="C357" s="194"/>
      <c r="D357" s="225"/>
      <c r="E357" s="505"/>
      <c r="F357" s="154"/>
    </row>
    <row r="358" spans="1:6" s="64" customFormat="1">
      <c r="A358" s="73"/>
      <c r="B358" s="193"/>
      <c r="C358" s="194"/>
      <c r="D358" s="225"/>
      <c r="E358" s="505"/>
      <c r="F358" s="154"/>
    </row>
    <row r="359" spans="1:6" s="64" customFormat="1">
      <c r="A359" s="73"/>
      <c r="B359" s="173"/>
      <c r="C359" s="104"/>
      <c r="D359" s="225"/>
      <c r="E359" s="501"/>
      <c r="F359" s="154"/>
    </row>
    <row r="360" spans="1:6" s="64" customFormat="1">
      <c r="A360" s="106"/>
      <c r="B360" s="107"/>
      <c r="C360" s="355"/>
      <c r="D360" s="229"/>
      <c r="E360" s="508"/>
      <c r="F360" s="508"/>
    </row>
    <row r="361" spans="1:6" s="64" customFormat="1">
      <c r="A361" s="117"/>
      <c r="B361" s="109" t="str">
        <f>B316</f>
        <v>DOORS</v>
      </c>
      <c r="C361" s="440">
        <v>15</v>
      </c>
      <c r="D361" s="441"/>
      <c r="E361" s="496"/>
      <c r="F361" s="509"/>
    </row>
    <row r="362" spans="1:6" s="64" customFormat="1">
      <c r="A362" s="112"/>
      <c r="B362" s="113"/>
      <c r="C362" s="356"/>
      <c r="D362" s="230"/>
      <c r="E362" s="510"/>
      <c r="F362" s="510"/>
    </row>
    <row r="363" spans="1:6" s="64" customFormat="1">
      <c r="A363" s="199"/>
      <c r="B363" s="118"/>
      <c r="C363" s="357"/>
      <c r="D363" s="242"/>
      <c r="E363" s="511"/>
      <c r="F363" s="511"/>
    </row>
    <row r="364" spans="1:6" s="64" customFormat="1">
      <c r="A364" s="190"/>
      <c r="C364" s="206">
        <v>6</v>
      </c>
      <c r="D364" s="231"/>
      <c r="E364" s="512"/>
      <c r="F364" s="512"/>
    </row>
    <row r="365" spans="1:6" s="56" customFormat="1">
      <c r="A365" s="145"/>
      <c r="B365" s="79"/>
      <c r="C365" s="365"/>
      <c r="D365" s="89"/>
      <c r="E365" s="538"/>
      <c r="F365" s="538"/>
    </row>
    <row r="366" spans="1:6" s="56" customFormat="1">
      <c r="A366" s="146" t="s">
        <v>0</v>
      </c>
      <c r="B366" s="91" t="s">
        <v>1</v>
      </c>
      <c r="C366" s="366" t="s">
        <v>2</v>
      </c>
      <c r="D366" s="92" t="s">
        <v>3</v>
      </c>
      <c r="E366" s="539" t="s">
        <v>4</v>
      </c>
      <c r="F366" s="540" t="s">
        <v>16</v>
      </c>
    </row>
    <row r="367" spans="1:6" s="56" customFormat="1">
      <c r="A367" s="142"/>
      <c r="B367" s="93"/>
      <c r="C367" s="367"/>
      <c r="D367" s="94"/>
      <c r="E367" s="541"/>
      <c r="F367" s="541"/>
    </row>
    <row r="368" spans="1:6" s="56" customFormat="1">
      <c r="A368" s="55"/>
      <c r="B368" s="102" t="s">
        <v>25</v>
      </c>
      <c r="C368" s="135"/>
      <c r="D368" s="57"/>
      <c r="E368" s="542"/>
      <c r="F368" s="543"/>
    </row>
    <row r="369" spans="1:6" s="56" customFormat="1">
      <c r="A369" s="55"/>
      <c r="B369" s="77"/>
      <c r="C369" s="267"/>
      <c r="D369" s="57"/>
      <c r="E369" s="542"/>
      <c r="F369" s="543"/>
    </row>
    <row r="370" spans="1:6" s="56" customFormat="1">
      <c r="A370" s="55"/>
      <c r="B370" s="128" t="s">
        <v>51</v>
      </c>
      <c r="C370" s="267"/>
      <c r="D370" s="57"/>
      <c r="E370" s="542"/>
      <c r="F370" s="543"/>
    </row>
    <row r="371" spans="1:6" s="56" customFormat="1">
      <c r="A371" s="55"/>
      <c r="B371" s="77"/>
      <c r="C371" s="267"/>
      <c r="D371" s="57"/>
      <c r="E371" s="542"/>
      <c r="F371" s="543"/>
    </row>
    <row r="372" spans="1:6" s="56" customFormat="1">
      <c r="A372" s="55"/>
      <c r="B372" s="170" t="s">
        <v>82</v>
      </c>
      <c r="C372" s="267"/>
      <c r="D372" s="57"/>
      <c r="E372" s="542"/>
      <c r="F372" s="543"/>
    </row>
    <row r="373" spans="1:6" s="56" customFormat="1">
      <c r="A373" s="55"/>
      <c r="B373" s="77"/>
      <c r="C373" s="267"/>
      <c r="D373" s="57"/>
      <c r="E373" s="542"/>
      <c r="F373" s="543"/>
    </row>
    <row r="374" spans="1:6" s="56" customFormat="1">
      <c r="A374" s="55" t="s">
        <v>7</v>
      </c>
      <c r="B374" s="77" t="s">
        <v>128</v>
      </c>
      <c r="C374" s="267">
        <v>72</v>
      </c>
      <c r="D374" s="57" t="s">
        <v>24</v>
      </c>
      <c r="E374" s="501"/>
      <c r="F374" s="520"/>
    </row>
    <row r="375" spans="1:6" s="56" customFormat="1">
      <c r="A375" s="55"/>
      <c r="B375" s="77"/>
      <c r="C375" s="267"/>
      <c r="D375" s="57"/>
      <c r="E375" s="542"/>
      <c r="F375" s="543"/>
    </row>
    <row r="376" spans="1:6" s="56" customFormat="1" ht="14.25" customHeight="1">
      <c r="A376" s="55"/>
      <c r="B376" s="454" t="s">
        <v>177</v>
      </c>
      <c r="C376" s="267"/>
      <c r="D376" s="57"/>
      <c r="E376" s="542"/>
      <c r="F376" s="543"/>
    </row>
    <row r="377" spans="1:6" s="56" customFormat="1">
      <c r="A377" s="55"/>
      <c r="B377" s="454"/>
      <c r="C377" s="267"/>
      <c r="D377" s="57"/>
      <c r="E377" s="542"/>
      <c r="F377" s="543"/>
    </row>
    <row r="378" spans="1:6" s="56" customFormat="1">
      <c r="A378" s="55"/>
      <c r="B378" s="454"/>
      <c r="C378" s="267"/>
      <c r="D378" s="57"/>
      <c r="E378" s="542"/>
      <c r="F378" s="543"/>
    </row>
    <row r="379" spans="1:6" s="56" customFormat="1">
      <c r="A379" s="55"/>
      <c r="B379" s="454"/>
      <c r="C379" s="267"/>
      <c r="D379" s="57"/>
      <c r="E379" s="542"/>
      <c r="F379" s="543"/>
    </row>
    <row r="380" spans="1:6" s="56" customFormat="1">
      <c r="A380" s="55"/>
      <c r="B380" s="454"/>
      <c r="C380" s="267"/>
      <c r="D380" s="57"/>
      <c r="E380" s="542"/>
      <c r="F380" s="543"/>
    </row>
    <row r="381" spans="1:6" s="56" customFormat="1">
      <c r="A381" s="55"/>
      <c r="B381" s="134"/>
      <c r="C381" s="267"/>
      <c r="D381" s="57"/>
      <c r="E381" s="542"/>
      <c r="F381" s="543"/>
    </row>
    <row r="382" spans="1:6" s="56" customFormat="1">
      <c r="A382" s="55"/>
      <c r="B382" s="134"/>
      <c r="C382" s="267"/>
      <c r="D382" s="57"/>
      <c r="E382" s="542"/>
      <c r="F382" s="543"/>
    </row>
    <row r="383" spans="1:6" s="56" customFormat="1">
      <c r="A383" s="55"/>
      <c r="B383" s="134"/>
      <c r="C383" s="267"/>
      <c r="D383" s="57"/>
      <c r="E383" s="542"/>
      <c r="F383" s="543"/>
    </row>
    <row r="384" spans="1:6" s="56" customFormat="1">
      <c r="A384" s="140" t="s">
        <v>9</v>
      </c>
      <c r="B384" s="61" t="s">
        <v>52</v>
      </c>
      <c r="C384" s="194">
        <v>8</v>
      </c>
      <c r="D384" s="225" t="s">
        <v>26</v>
      </c>
      <c r="E384" s="499"/>
      <c r="F384" s="154"/>
    </row>
    <row r="385" spans="1:6" s="56" customFormat="1">
      <c r="A385" s="55"/>
      <c r="B385" s="77"/>
      <c r="C385" s="267"/>
      <c r="D385" s="57"/>
      <c r="E385" s="542"/>
      <c r="F385" s="543"/>
    </row>
    <row r="386" spans="1:6" s="56" customFormat="1" ht="12.75" customHeight="1">
      <c r="A386" s="55" t="s">
        <v>10</v>
      </c>
      <c r="B386" s="449" t="s">
        <v>55</v>
      </c>
      <c r="C386" s="267"/>
      <c r="D386" s="57"/>
      <c r="E386" s="542"/>
      <c r="F386" s="520"/>
    </row>
    <row r="387" spans="1:6" s="56" customFormat="1">
      <c r="A387" s="55"/>
      <c r="B387" s="449"/>
      <c r="C387" s="267"/>
      <c r="D387" s="57"/>
      <c r="E387" s="542"/>
      <c r="F387" s="543"/>
    </row>
    <row r="388" spans="1:6" s="56" customFormat="1">
      <c r="A388" s="55"/>
      <c r="B388" s="449"/>
      <c r="C388" s="267"/>
      <c r="D388" s="57"/>
      <c r="E388" s="542"/>
      <c r="F388" s="543"/>
    </row>
    <row r="389" spans="1:6" s="56" customFormat="1">
      <c r="A389" s="55"/>
      <c r="B389" s="449"/>
      <c r="C389" s="267">
        <v>2</v>
      </c>
      <c r="D389" s="57" t="s">
        <v>26</v>
      </c>
      <c r="E389" s="544"/>
      <c r="F389" s="520"/>
    </row>
    <row r="390" spans="1:6" s="56" customFormat="1">
      <c r="A390" s="55"/>
      <c r="B390" s="77"/>
      <c r="C390" s="267"/>
      <c r="D390" s="57"/>
      <c r="E390" s="542"/>
      <c r="F390" s="543"/>
    </row>
    <row r="391" spans="1:6" s="56" customFormat="1">
      <c r="A391" s="55"/>
      <c r="B391" s="77"/>
      <c r="C391" s="267"/>
      <c r="D391" s="57"/>
      <c r="E391" s="542"/>
      <c r="F391" s="543"/>
    </row>
    <row r="392" spans="1:6" s="56" customFormat="1" ht="38.25">
      <c r="A392" s="55" t="s">
        <v>11</v>
      </c>
      <c r="B392" s="77" t="s">
        <v>127</v>
      </c>
      <c r="C392" s="267">
        <v>6</v>
      </c>
      <c r="D392" s="57" t="s">
        <v>26</v>
      </c>
      <c r="E392" s="544"/>
      <c r="F392" s="520"/>
    </row>
    <row r="393" spans="1:6" s="56" customFormat="1">
      <c r="A393" s="55"/>
      <c r="B393" s="77"/>
      <c r="C393" s="267"/>
      <c r="D393" s="57"/>
      <c r="E393" s="542"/>
      <c r="F393" s="543"/>
    </row>
    <row r="394" spans="1:6" s="56" customFormat="1">
      <c r="A394" s="55"/>
      <c r="B394" s="77"/>
      <c r="C394" s="267"/>
      <c r="D394" s="57"/>
      <c r="E394" s="542"/>
      <c r="F394" s="543"/>
    </row>
    <row r="395" spans="1:6" s="64" customFormat="1" ht="25.5">
      <c r="A395" s="73" t="s">
        <v>12</v>
      </c>
      <c r="B395" s="240" t="s">
        <v>185</v>
      </c>
      <c r="C395" s="194"/>
      <c r="D395" s="225" t="s">
        <v>57</v>
      </c>
      <c r="E395" s="505"/>
      <c r="F395" s="154">
        <v>500000</v>
      </c>
    </row>
    <row r="396" spans="1:6" s="56" customFormat="1">
      <c r="A396" s="55"/>
      <c r="B396" s="77"/>
      <c r="C396" s="267"/>
      <c r="D396" s="57"/>
      <c r="E396" s="542"/>
      <c r="F396" s="543"/>
    </row>
    <row r="397" spans="1:6" s="56" customFormat="1">
      <c r="A397" s="55"/>
      <c r="B397" s="77"/>
      <c r="C397" s="267"/>
      <c r="D397" s="57"/>
      <c r="E397" s="542"/>
      <c r="F397" s="543"/>
    </row>
    <row r="398" spans="1:6" s="56" customFormat="1">
      <c r="A398" s="55"/>
      <c r="B398" s="77"/>
      <c r="C398" s="267"/>
      <c r="D398" s="57"/>
      <c r="E398" s="542"/>
      <c r="F398" s="543"/>
    </row>
    <row r="399" spans="1:6" s="56" customFormat="1">
      <c r="A399" s="55"/>
      <c r="B399" s="77"/>
      <c r="C399" s="267"/>
      <c r="D399" s="57"/>
      <c r="E399" s="542"/>
      <c r="F399" s="543"/>
    </row>
    <row r="400" spans="1:6" s="56" customFormat="1">
      <c r="A400" s="55"/>
      <c r="B400" s="77"/>
      <c r="C400" s="267"/>
      <c r="D400" s="57"/>
      <c r="E400" s="542"/>
      <c r="F400" s="543"/>
    </row>
    <row r="401" spans="1:6" s="56" customFormat="1">
      <c r="A401" s="55"/>
      <c r="B401" s="77"/>
      <c r="C401" s="267"/>
      <c r="D401" s="57"/>
      <c r="E401" s="542"/>
      <c r="F401" s="543"/>
    </row>
    <row r="402" spans="1:6" s="56" customFormat="1">
      <c r="A402" s="55"/>
      <c r="B402" s="77"/>
      <c r="C402" s="267"/>
      <c r="D402" s="57"/>
      <c r="E402" s="542"/>
      <c r="F402" s="543"/>
    </row>
    <row r="403" spans="1:6" s="56" customFormat="1">
      <c r="A403" s="55"/>
      <c r="B403" s="77"/>
      <c r="C403" s="267"/>
      <c r="D403" s="57"/>
      <c r="E403" s="542"/>
      <c r="F403" s="543"/>
    </row>
    <row r="404" spans="1:6" s="56" customFormat="1">
      <c r="A404" s="55"/>
      <c r="B404" s="77"/>
      <c r="C404" s="267"/>
      <c r="D404" s="57"/>
      <c r="E404" s="542"/>
      <c r="F404" s="543"/>
    </row>
    <row r="405" spans="1:6" s="56" customFormat="1">
      <c r="A405" s="55"/>
      <c r="B405" s="77"/>
      <c r="C405" s="267"/>
      <c r="D405" s="57"/>
      <c r="E405" s="542"/>
      <c r="F405" s="543"/>
    </row>
    <row r="406" spans="1:6" s="56" customFormat="1">
      <c r="A406" s="55"/>
      <c r="B406" s="77"/>
      <c r="C406" s="267"/>
      <c r="D406" s="57"/>
      <c r="E406" s="542"/>
      <c r="F406" s="543"/>
    </row>
    <row r="407" spans="1:6" s="56" customFormat="1">
      <c r="A407" s="55"/>
      <c r="B407" s="77"/>
      <c r="C407" s="267"/>
      <c r="D407" s="57"/>
      <c r="E407" s="542"/>
      <c r="F407" s="543"/>
    </row>
    <row r="408" spans="1:6" s="56" customFormat="1">
      <c r="A408" s="55"/>
      <c r="B408" s="77"/>
      <c r="C408" s="267"/>
      <c r="D408" s="57"/>
      <c r="E408" s="542"/>
      <c r="F408" s="543"/>
    </row>
    <row r="409" spans="1:6" s="56" customFormat="1">
      <c r="A409" s="55"/>
      <c r="B409" s="77"/>
      <c r="C409" s="267"/>
      <c r="D409" s="57"/>
      <c r="E409" s="542"/>
      <c r="F409" s="543"/>
    </row>
    <row r="410" spans="1:6" s="56" customFormat="1">
      <c r="A410" s="55"/>
      <c r="B410" s="77"/>
      <c r="C410" s="267"/>
      <c r="D410" s="57"/>
      <c r="E410" s="542"/>
      <c r="F410" s="543"/>
    </row>
    <row r="411" spans="1:6" s="56" customFormat="1">
      <c r="A411" s="55"/>
      <c r="B411" s="77"/>
      <c r="C411" s="267"/>
      <c r="D411" s="57"/>
      <c r="E411" s="542"/>
      <c r="F411" s="543"/>
    </row>
    <row r="412" spans="1:6" s="56" customFormat="1">
      <c r="A412" s="55"/>
      <c r="B412" s="105"/>
      <c r="C412" s="267"/>
      <c r="D412" s="57"/>
      <c r="E412" s="542"/>
      <c r="F412" s="543"/>
    </row>
    <row r="413" spans="1:6" s="56" customFormat="1">
      <c r="A413" s="141"/>
      <c r="B413" s="79"/>
      <c r="C413" s="368"/>
      <c r="D413" s="81"/>
      <c r="E413" s="545"/>
      <c r="F413" s="545"/>
    </row>
    <row r="414" spans="1:6" s="56" customFormat="1">
      <c r="A414" s="55"/>
      <c r="B414" s="91" t="str">
        <f>B370</f>
        <v>WINDOWS</v>
      </c>
      <c r="C414" s="440">
        <v>15</v>
      </c>
      <c r="D414" s="441"/>
      <c r="E414" s="546"/>
      <c r="F414" s="547"/>
    </row>
    <row r="415" spans="1:6" s="56" customFormat="1">
      <c r="A415" s="142"/>
      <c r="B415" s="93"/>
      <c r="C415" s="369"/>
      <c r="D415" s="83"/>
      <c r="E415" s="548"/>
      <c r="F415" s="548"/>
    </row>
    <row r="416" spans="1:6" s="56" customFormat="1">
      <c r="A416" s="143"/>
      <c r="B416" s="78"/>
      <c r="C416" s="370"/>
      <c r="D416" s="84"/>
      <c r="E416" s="529"/>
      <c r="F416" s="529"/>
    </row>
    <row r="417" spans="1:31" s="56" customFormat="1">
      <c r="A417" s="144"/>
      <c r="C417" s="86">
        <v>7</v>
      </c>
      <c r="D417" s="87"/>
      <c r="E417" s="549"/>
      <c r="F417" s="549"/>
    </row>
    <row r="418" spans="1:31" s="64" customFormat="1">
      <c r="A418" s="106"/>
      <c r="B418" s="107"/>
      <c r="C418" s="352"/>
      <c r="D418" s="232"/>
      <c r="E418" s="513"/>
      <c r="F418" s="513"/>
    </row>
    <row r="419" spans="1:31" s="64" customFormat="1">
      <c r="A419" s="109" t="s">
        <v>0</v>
      </c>
      <c r="B419" s="109" t="s">
        <v>1</v>
      </c>
      <c r="C419" s="353" t="s">
        <v>2</v>
      </c>
      <c r="D419" s="233" t="s">
        <v>3</v>
      </c>
      <c r="E419" s="514" t="s">
        <v>4</v>
      </c>
      <c r="F419" s="515" t="s">
        <v>5</v>
      </c>
    </row>
    <row r="420" spans="1:31" s="64" customFormat="1">
      <c r="A420" s="112"/>
      <c r="B420" s="113"/>
      <c r="C420" s="354"/>
      <c r="D420" s="234"/>
      <c r="E420" s="516"/>
      <c r="F420" s="516"/>
    </row>
    <row r="421" spans="1:31" s="64" customFormat="1">
      <c r="A421" s="73"/>
      <c r="B421" s="61"/>
      <c r="C421" s="104"/>
      <c r="D421" s="225"/>
      <c r="E421" s="501"/>
      <c r="F421" s="154"/>
    </row>
    <row r="422" spans="1:31" s="64" customFormat="1">
      <c r="A422" s="73"/>
      <c r="B422" s="123" t="s">
        <v>64</v>
      </c>
      <c r="C422" s="104"/>
      <c r="D422" s="225"/>
      <c r="E422" s="501"/>
      <c r="F422" s="154" t="str">
        <f>IF(D422="item",E422,IF(C422="","",IF(E422="","",C422*E422)))</f>
        <v/>
      </c>
    </row>
    <row r="423" spans="1:31" s="64" customFormat="1">
      <c r="A423" s="73"/>
      <c r="B423" s="115"/>
      <c r="C423" s="104"/>
      <c r="D423" s="225"/>
      <c r="E423" s="501"/>
      <c r="F423" s="154"/>
    </row>
    <row r="424" spans="1:31" s="64" customFormat="1">
      <c r="A424" s="73"/>
      <c r="B424" s="207"/>
      <c r="C424" s="104"/>
      <c r="D424" s="225"/>
      <c r="E424" s="501"/>
      <c r="F424" s="154"/>
    </row>
    <row r="425" spans="1:31" s="64" customFormat="1" ht="12.75" customHeight="1">
      <c r="A425" s="73" t="s">
        <v>7</v>
      </c>
      <c r="B425" s="445" t="s">
        <v>91</v>
      </c>
      <c r="C425" s="104"/>
      <c r="D425" s="225"/>
      <c r="E425" s="501"/>
      <c r="F425" s="154"/>
    </row>
    <row r="426" spans="1:31" s="64" customFormat="1" ht="14.25" customHeight="1">
      <c r="A426" s="73"/>
      <c r="B426" s="445"/>
      <c r="C426" s="104">
        <v>94</v>
      </c>
      <c r="D426" s="225" t="s">
        <v>46</v>
      </c>
      <c r="E426" s="501"/>
      <c r="F426" s="154"/>
      <c r="AC426" s="64">
        <v>93.89</v>
      </c>
      <c r="AD426" s="64">
        <v>1</v>
      </c>
      <c r="AE426" s="64">
        <f>AC426*AD426</f>
        <v>93.89</v>
      </c>
    </row>
    <row r="427" spans="1:31" s="64" customFormat="1">
      <c r="A427" s="73"/>
      <c r="B427" s="445"/>
      <c r="C427" s="104"/>
      <c r="D427" s="225"/>
      <c r="E427" s="501"/>
      <c r="F427" s="154"/>
    </row>
    <row r="428" spans="1:31" s="64" customFormat="1">
      <c r="A428" s="73"/>
      <c r="B428" s="63"/>
      <c r="C428" s="104"/>
      <c r="D428" s="225"/>
      <c r="E428" s="501"/>
      <c r="F428" s="154"/>
    </row>
    <row r="429" spans="1:31" s="64" customFormat="1" ht="25.5">
      <c r="A429" s="76" t="s">
        <v>9</v>
      </c>
      <c r="B429" s="63" t="s">
        <v>90</v>
      </c>
      <c r="C429" s="104">
        <v>94</v>
      </c>
      <c r="D429" s="225" t="s">
        <v>46</v>
      </c>
      <c r="E429" s="501"/>
      <c r="F429" s="154"/>
    </row>
    <row r="430" spans="1:31" s="64" customFormat="1">
      <c r="A430" s="76"/>
      <c r="B430" s="63"/>
      <c r="C430" s="104"/>
      <c r="D430" s="225"/>
      <c r="E430" s="501"/>
      <c r="F430" s="154"/>
    </row>
    <row r="431" spans="1:31" s="64" customFormat="1">
      <c r="A431" s="73"/>
      <c r="B431" s="63"/>
      <c r="C431" s="104"/>
      <c r="D431" s="225"/>
      <c r="E431" s="501"/>
      <c r="F431" s="154"/>
    </row>
    <row r="432" spans="1:31" s="64" customFormat="1">
      <c r="A432" s="73"/>
      <c r="B432" s="172"/>
      <c r="C432" s="104"/>
      <c r="D432" s="225"/>
      <c r="E432" s="501"/>
      <c r="F432" s="154"/>
    </row>
    <row r="433" spans="1:31" s="64" customFormat="1">
      <c r="A433" s="73" t="s">
        <v>10</v>
      </c>
      <c r="B433" s="445" t="s">
        <v>92</v>
      </c>
      <c r="C433" s="104"/>
      <c r="D433" s="225"/>
      <c r="E433" s="501"/>
      <c r="F433" s="154"/>
    </row>
    <row r="434" spans="1:31" s="64" customFormat="1" ht="15.75">
      <c r="A434" s="73"/>
      <c r="B434" s="445"/>
      <c r="C434" s="104">
        <v>386</v>
      </c>
      <c r="D434" s="225" t="s">
        <v>46</v>
      </c>
      <c r="E434" s="501"/>
      <c r="F434" s="154"/>
      <c r="AC434" s="64">
        <v>385.73</v>
      </c>
      <c r="AD434" s="64">
        <v>1</v>
      </c>
      <c r="AE434" s="64">
        <f>AC434*AD434</f>
        <v>385.73</v>
      </c>
    </row>
    <row r="435" spans="1:31" s="64" customFormat="1">
      <c r="A435" s="73"/>
      <c r="B435" s="445"/>
      <c r="C435" s="104"/>
      <c r="D435" s="225"/>
      <c r="E435" s="501"/>
      <c r="F435" s="154"/>
    </row>
    <row r="436" spans="1:31" s="64" customFormat="1">
      <c r="A436" s="73"/>
      <c r="B436" s="63"/>
      <c r="C436" s="104"/>
      <c r="D436" s="225"/>
      <c r="E436" s="501"/>
      <c r="F436" s="154"/>
    </row>
    <row r="437" spans="1:31" s="64" customFormat="1" ht="25.5">
      <c r="A437" s="76" t="s">
        <v>11</v>
      </c>
      <c r="B437" s="63" t="s">
        <v>93</v>
      </c>
      <c r="C437" s="104">
        <v>386</v>
      </c>
      <c r="D437" s="225" t="s">
        <v>46</v>
      </c>
      <c r="E437" s="501"/>
      <c r="F437" s="154"/>
    </row>
    <row r="438" spans="1:31" s="64" customFormat="1">
      <c r="A438" s="76"/>
      <c r="B438" s="63"/>
      <c r="C438" s="104"/>
      <c r="D438" s="225"/>
      <c r="E438" s="501"/>
      <c r="F438" s="154"/>
    </row>
    <row r="439" spans="1:31" s="64" customFormat="1">
      <c r="A439" s="76"/>
      <c r="B439" s="63"/>
      <c r="C439" s="104"/>
      <c r="D439" s="225"/>
      <c r="E439" s="499"/>
      <c r="F439" s="154"/>
    </row>
    <row r="440" spans="1:31" s="64" customFormat="1">
      <c r="A440" s="76"/>
      <c r="B440" s="63"/>
      <c r="C440" s="104"/>
      <c r="D440" s="225"/>
      <c r="E440" s="499"/>
      <c r="F440" s="154"/>
    </row>
    <row r="441" spans="1:31" s="64" customFormat="1">
      <c r="A441" s="73"/>
      <c r="B441" s="63"/>
      <c r="C441" s="104"/>
      <c r="D441" s="225"/>
      <c r="E441" s="501"/>
      <c r="F441" s="154"/>
    </row>
    <row r="442" spans="1:31" s="64" customFormat="1" ht="13.5" customHeight="1">
      <c r="A442" s="76"/>
      <c r="B442" s="63"/>
      <c r="C442" s="192"/>
      <c r="D442" s="245"/>
      <c r="E442" s="521"/>
      <c r="F442" s="522"/>
    </row>
    <row r="443" spans="1:31" s="64" customFormat="1">
      <c r="A443" s="76"/>
      <c r="B443" s="63"/>
      <c r="C443" s="192"/>
      <c r="D443" s="245"/>
      <c r="E443" s="523"/>
      <c r="F443" s="522"/>
    </row>
    <row r="444" spans="1:31" s="64" customFormat="1">
      <c r="A444" s="76"/>
      <c r="B444" s="116"/>
      <c r="C444" s="192"/>
      <c r="D444" s="225"/>
      <c r="E444" s="521"/>
      <c r="F444" s="522"/>
    </row>
    <row r="445" spans="1:31" s="64" customFormat="1">
      <c r="A445" s="76"/>
      <c r="B445" s="63"/>
      <c r="C445" s="192"/>
      <c r="D445" s="225"/>
      <c r="E445" s="521"/>
      <c r="F445" s="522"/>
    </row>
    <row r="446" spans="1:31" s="64" customFormat="1">
      <c r="A446" s="76"/>
      <c r="B446" s="63"/>
      <c r="C446" s="192"/>
      <c r="D446" s="225"/>
      <c r="E446" s="521"/>
      <c r="F446" s="522"/>
    </row>
    <row r="447" spans="1:31" s="64" customFormat="1">
      <c r="A447" s="76"/>
      <c r="B447" s="63"/>
      <c r="C447" s="192"/>
      <c r="D447" s="225"/>
      <c r="E447" s="521"/>
      <c r="F447" s="522"/>
    </row>
    <row r="448" spans="1:31" s="64" customFormat="1">
      <c r="A448" s="76"/>
      <c r="B448" s="63"/>
      <c r="C448" s="192"/>
      <c r="D448" s="225"/>
      <c r="E448" s="521"/>
      <c r="F448" s="522"/>
    </row>
    <row r="449" spans="1:6" s="64" customFormat="1">
      <c r="A449" s="76"/>
      <c r="B449" s="63"/>
      <c r="C449" s="192"/>
      <c r="D449" s="225"/>
      <c r="E449" s="521"/>
      <c r="F449" s="522"/>
    </row>
    <row r="450" spans="1:6" s="64" customFormat="1">
      <c r="A450" s="76"/>
      <c r="B450" s="63"/>
      <c r="C450" s="192"/>
      <c r="D450" s="225"/>
      <c r="E450" s="521"/>
      <c r="F450" s="522"/>
    </row>
    <row r="451" spans="1:6" s="64" customFormat="1">
      <c r="A451" s="76"/>
      <c r="B451" s="63"/>
      <c r="C451" s="192"/>
      <c r="D451" s="225"/>
      <c r="E451" s="521"/>
      <c r="F451" s="522"/>
    </row>
    <row r="452" spans="1:6" s="64" customFormat="1">
      <c r="A452" s="73"/>
      <c r="B452" s="63"/>
      <c r="C452" s="104"/>
      <c r="D452" s="225"/>
      <c r="E452" s="501"/>
      <c r="F452" s="154"/>
    </row>
    <row r="453" spans="1:6" s="64" customFormat="1">
      <c r="A453" s="73"/>
      <c r="B453" s="193"/>
      <c r="C453" s="194"/>
      <c r="D453" s="225"/>
      <c r="E453" s="505"/>
      <c r="F453" s="154"/>
    </row>
    <row r="454" spans="1:6" s="64" customFormat="1">
      <c r="A454" s="73"/>
      <c r="B454" s="193"/>
      <c r="C454" s="194"/>
      <c r="D454" s="225"/>
      <c r="E454" s="505"/>
      <c r="F454" s="154"/>
    </row>
    <row r="455" spans="1:6" s="64" customFormat="1">
      <c r="A455" s="73"/>
      <c r="B455" s="195"/>
      <c r="C455" s="371"/>
      <c r="D455" s="225"/>
      <c r="E455" s="501"/>
      <c r="F455" s="154"/>
    </row>
    <row r="456" spans="1:6" s="64" customFormat="1">
      <c r="A456" s="73"/>
      <c r="B456" s="195"/>
      <c r="C456" s="371"/>
      <c r="D456" s="225"/>
      <c r="E456" s="501"/>
      <c r="F456" s="154"/>
    </row>
    <row r="457" spans="1:6" s="64" customFormat="1">
      <c r="A457" s="73"/>
      <c r="B457" s="195"/>
      <c r="C457" s="371"/>
      <c r="D457" s="225"/>
      <c r="E457" s="501"/>
      <c r="F457" s="154"/>
    </row>
    <row r="458" spans="1:6" s="64" customFormat="1">
      <c r="A458" s="73"/>
      <c r="B458" s="195"/>
      <c r="C458" s="371"/>
      <c r="D458" s="225"/>
      <c r="E458" s="501"/>
      <c r="F458" s="154"/>
    </row>
    <row r="459" spans="1:6" s="64" customFormat="1">
      <c r="A459" s="73"/>
      <c r="B459" s="195"/>
      <c r="C459" s="371"/>
      <c r="D459" s="225"/>
      <c r="E459" s="501"/>
      <c r="F459" s="154"/>
    </row>
    <row r="460" spans="1:6" s="64" customFormat="1">
      <c r="A460" s="73"/>
      <c r="B460" s="195"/>
      <c r="C460" s="371"/>
      <c r="D460" s="225"/>
      <c r="E460" s="501"/>
      <c r="F460" s="154"/>
    </row>
    <row r="461" spans="1:6" s="64" customFormat="1" ht="13.5" customHeight="1">
      <c r="A461" s="73"/>
      <c r="B461" s="195"/>
      <c r="C461" s="371"/>
      <c r="D461" s="225"/>
      <c r="E461" s="501"/>
      <c r="F461" s="154"/>
    </row>
    <row r="462" spans="1:6" s="64" customFormat="1" ht="13.5" customHeight="1">
      <c r="A462" s="73"/>
      <c r="B462" s="196"/>
      <c r="C462" s="197"/>
      <c r="D462" s="225"/>
      <c r="E462" s="501"/>
      <c r="F462" s="154"/>
    </row>
    <row r="463" spans="1:6" s="64" customFormat="1">
      <c r="A463" s="73"/>
      <c r="B463" s="173"/>
      <c r="C463" s="104"/>
      <c r="D463" s="225"/>
      <c r="E463" s="501"/>
      <c r="F463" s="154"/>
    </row>
    <row r="464" spans="1:6" s="64" customFormat="1">
      <c r="A464" s="73"/>
      <c r="B464" s="173"/>
      <c r="C464" s="104"/>
      <c r="D464" s="225"/>
      <c r="E464" s="501"/>
      <c r="F464" s="154"/>
    </row>
    <row r="465" spans="1:31" s="64" customFormat="1">
      <c r="A465" s="73"/>
      <c r="B465" s="173"/>
      <c r="C465" s="104"/>
      <c r="D465" s="225"/>
      <c r="E465" s="501"/>
      <c r="F465" s="154"/>
    </row>
    <row r="466" spans="1:31" s="64" customFormat="1">
      <c r="A466" s="73"/>
      <c r="B466" s="173"/>
      <c r="C466" s="104"/>
      <c r="D466" s="225"/>
      <c r="E466" s="501"/>
      <c r="F466" s="154"/>
    </row>
    <row r="467" spans="1:31" s="64" customFormat="1">
      <c r="A467" s="106"/>
      <c r="B467" s="107"/>
      <c r="C467" s="355"/>
      <c r="D467" s="229"/>
      <c r="E467" s="508"/>
      <c r="F467" s="508"/>
    </row>
    <row r="468" spans="1:31" s="64" customFormat="1">
      <c r="A468" s="117"/>
      <c r="B468" s="109" t="str">
        <f>B422</f>
        <v>FLOOR FINISHES</v>
      </c>
      <c r="C468" s="440">
        <v>15</v>
      </c>
      <c r="D468" s="441"/>
      <c r="E468" s="496"/>
      <c r="F468" s="509"/>
    </row>
    <row r="469" spans="1:31" s="64" customFormat="1">
      <c r="A469" s="112"/>
      <c r="B469" s="113"/>
      <c r="C469" s="356"/>
      <c r="D469" s="230"/>
      <c r="E469" s="510"/>
      <c r="F469" s="510"/>
    </row>
    <row r="470" spans="1:31" s="64" customFormat="1">
      <c r="A470" s="199"/>
      <c r="B470" s="118"/>
      <c r="C470" s="357"/>
      <c r="D470" s="242"/>
      <c r="E470" s="511"/>
      <c r="F470" s="511"/>
    </row>
    <row r="471" spans="1:31" s="64" customFormat="1">
      <c r="A471" s="190"/>
      <c r="C471" s="206">
        <v>9</v>
      </c>
      <c r="D471" s="231"/>
      <c r="E471" s="512"/>
      <c r="F471" s="512"/>
    </row>
    <row r="472" spans="1:31" s="64" customFormat="1">
      <c r="A472" s="106"/>
      <c r="B472" s="107"/>
      <c r="C472" s="352"/>
      <c r="D472" s="232"/>
      <c r="E472" s="513"/>
      <c r="F472" s="513"/>
    </row>
    <row r="473" spans="1:31" s="64" customFormat="1">
      <c r="A473" s="109" t="s">
        <v>0</v>
      </c>
      <c r="B473" s="109" t="s">
        <v>1</v>
      </c>
      <c r="C473" s="353" t="s">
        <v>2</v>
      </c>
      <c r="D473" s="233" t="s">
        <v>3</v>
      </c>
      <c r="E473" s="514" t="s">
        <v>4</v>
      </c>
      <c r="F473" s="515" t="s">
        <v>5</v>
      </c>
    </row>
    <row r="474" spans="1:31" s="64" customFormat="1">
      <c r="A474" s="112"/>
      <c r="B474" s="113"/>
      <c r="C474" s="354"/>
      <c r="D474" s="234"/>
      <c r="E474" s="516"/>
      <c r="F474" s="516"/>
    </row>
    <row r="475" spans="1:31" s="64" customFormat="1">
      <c r="A475" s="73"/>
      <c r="B475" s="61"/>
      <c r="C475" s="104"/>
      <c r="D475" s="225"/>
      <c r="E475" s="501"/>
      <c r="F475" s="154"/>
    </row>
    <row r="476" spans="1:31" s="64" customFormat="1">
      <c r="A476" s="73"/>
      <c r="B476" s="123" t="s">
        <v>70</v>
      </c>
      <c r="C476" s="104"/>
      <c r="D476" s="225"/>
      <c r="E476" s="501"/>
      <c r="F476" s="154" t="str">
        <f>IF(D476="item",E476,IF(C476="","",IF(E476="","",C476*E476)))</f>
        <v/>
      </c>
    </row>
    <row r="477" spans="1:31" s="64" customFormat="1">
      <c r="A477" s="73"/>
      <c r="B477" s="115"/>
      <c r="C477" s="104"/>
      <c r="D477" s="225"/>
      <c r="E477" s="501"/>
      <c r="F477" s="154"/>
    </row>
    <row r="478" spans="1:31" s="64" customFormat="1" ht="12.75" customHeight="1">
      <c r="A478" s="73"/>
      <c r="B478" s="63"/>
      <c r="C478" s="104"/>
      <c r="D478" s="225"/>
      <c r="E478" s="501"/>
      <c r="F478" s="154"/>
      <c r="AC478" s="64">
        <v>187</v>
      </c>
      <c r="AD478" s="64">
        <v>1</v>
      </c>
      <c r="AE478" s="64">
        <f>AC478*AD478</f>
        <v>187</v>
      </c>
    </row>
    <row r="479" spans="1:31" s="64" customFormat="1" ht="25.5">
      <c r="A479" s="73" t="s">
        <v>7</v>
      </c>
      <c r="B479" s="63" t="s">
        <v>119</v>
      </c>
      <c r="C479" s="104">
        <v>1305</v>
      </c>
      <c r="D479" s="225" t="s">
        <v>46</v>
      </c>
      <c r="E479" s="501"/>
      <c r="F479" s="154"/>
      <c r="AC479" s="64">
        <f>(15.2+9)*2</f>
        <v>48.4</v>
      </c>
      <c r="AD479" s="64">
        <v>5.6</v>
      </c>
      <c r="AE479" s="118">
        <f>AC479*AD479</f>
        <v>271.03999999999996</v>
      </c>
    </row>
    <row r="480" spans="1:31" s="64" customFormat="1" hidden="1" outlineLevel="1">
      <c r="A480" s="73"/>
      <c r="B480" s="63"/>
      <c r="C480" s="104"/>
      <c r="D480" s="225"/>
      <c r="E480" s="501"/>
      <c r="F480" s="154"/>
      <c r="AC480" s="64">
        <f>(4.25+4.64+17.52+24.48+17.52+4.64+4.25+4.24+2.29+2.29+1.61+3.35+4.24+4.24+4.24+4.24+4.25+2.3+4.24+3.03+3.37+4.24+4.24)</f>
        <v>133.70999999999998</v>
      </c>
      <c r="AD480" s="64">
        <v>3.24</v>
      </c>
      <c r="AE480" s="118">
        <f>AC480*AD480</f>
        <v>433.22039999999998</v>
      </c>
    </row>
    <row r="481" spans="1:32" s="64" customFormat="1" hidden="1" outlineLevel="1">
      <c r="A481" s="76"/>
      <c r="B481" s="63"/>
      <c r="C481" s="104"/>
      <c r="D481" s="225"/>
      <c r="E481" s="501"/>
      <c r="F481" s="154"/>
      <c r="AC481" s="64">
        <f>0.9*0.6</f>
        <v>0.54</v>
      </c>
      <c r="AD481" s="64">
        <v>-24</v>
      </c>
      <c r="AE481" s="118">
        <f>AC481*AD481</f>
        <v>-12.96</v>
      </c>
    </row>
    <row r="482" spans="1:32" s="64" customFormat="1" hidden="1" outlineLevel="1">
      <c r="A482" s="76"/>
      <c r="B482" s="63"/>
      <c r="C482" s="104"/>
      <c r="D482" s="225"/>
      <c r="E482" s="501"/>
      <c r="F482" s="154"/>
      <c r="AC482" s="64">
        <f>(1.48+1.48+1.48+1.48+1.48+1.48+0.89+1.1+0.89+3.9+0.5+2.4+1.2+1+0.89)</f>
        <v>21.650000000000002</v>
      </c>
      <c r="AD482" s="64">
        <f>-(2.1*1)</f>
        <v>-2.1</v>
      </c>
      <c r="AE482" s="122">
        <f>AC482*AD482</f>
        <v>-45.465000000000003</v>
      </c>
    </row>
    <row r="483" spans="1:32" s="64" customFormat="1" hidden="1" outlineLevel="1">
      <c r="A483" s="73"/>
      <c r="B483" s="63"/>
      <c r="C483" s="104"/>
      <c r="D483" s="225"/>
      <c r="E483" s="501"/>
      <c r="F483" s="154"/>
      <c r="AE483" s="64">
        <f>SUM(AE479:AE482)</f>
        <v>645.83539999999982</v>
      </c>
      <c r="AF483" s="64">
        <f>AE483*2</f>
        <v>1291.6707999999996</v>
      </c>
    </row>
    <row r="484" spans="1:32" s="64" customFormat="1" collapsed="1">
      <c r="A484" s="73"/>
      <c r="B484" s="186"/>
      <c r="C484" s="104"/>
      <c r="D484" s="225"/>
      <c r="E484" s="501"/>
      <c r="F484" s="154"/>
    </row>
    <row r="485" spans="1:32" s="64" customFormat="1">
      <c r="A485" s="73" t="s">
        <v>9</v>
      </c>
      <c r="B485" s="63" t="s">
        <v>120</v>
      </c>
      <c r="C485" s="104">
        <v>174</v>
      </c>
      <c r="D485" s="225" t="s">
        <v>24</v>
      </c>
      <c r="E485" s="502"/>
      <c r="F485" s="154"/>
      <c r="AC485" s="64">
        <v>5.08</v>
      </c>
      <c r="AD485" s="64">
        <v>-3.8</v>
      </c>
      <c r="AE485" s="118">
        <f>AC485*AD485</f>
        <v>-19.303999999999998</v>
      </c>
    </row>
    <row r="486" spans="1:32" s="64" customFormat="1" hidden="1" outlineLevel="1">
      <c r="A486" s="73"/>
      <c r="B486" s="63"/>
      <c r="C486" s="104"/>
      <c r="D486" s="225"/>
      <c r="E486" s="502"/>
      <c r="F486" s="154"/>
      <c r="AC486" s="64">
        <v>4.93</v>
      </c>
      <c r="AD486" s="64">
        <v>-6</v>
      </c>
      <c r="AE486" s="118">
        <f>AC486*AD486</f>
        <v>-29.58</v>
      </c>
    </row>
    <row r="487" spans="1:32" s="64" customFormat="1" ht="13.5" hidden="1" outlineLevel="1">
      <c r="A487" s="73"/>
      <c r="B487" s="120"/>
      <c r="C487" s="104"/>
      <c r="D487" s="225"/>
      <c r="E487" s="501"/>
      <c r="F487" s="154"/>
      <c r="AC487" s="64">
        <f>1.2*11</f>
        <v>13.2</v>
      </c>
      <c r="AD487" s="64">
        <f>-(2.1*1)</f>
        <v>-2.1</v>
      </c>
      <c r="AE487" s="122">
        <f>AC487*AD487</f>
        <v>-27.72</v>
      </c>
    </row>
    <row r="488" spans="1:32" s="64" customFormat="1" hidden="1" outlineLevel="1">
      <c r="A488" s="73"/>
      <c r="B488" s="63"/>
      <c r="C488" s="104"/>
      <c r="D488" s="225"/>
      <c r="E488" s="501"/>
      <c r="F488" s="154"/>
      <c r="AE488" s="64">
        <f>SUM(AE485:AE487)</f>
        <v>-76.603999999999999</v>
      </c>
    </row>
    <row r="489" spans="1:32" s="64" customFormat="1" collapsed="1">
      <c r="A489" s="76"/>
      <c r="B489" s="63"/>
      <c r="C489" s="104"/>
      <c r="D489" s="225"/>
      <c r="E489" s="499"/>
      <c r="F489" s="154"/>
    </row>
    <row r="490" spans="1:32" s="56" customFormat="1">
      <c r="A490" s="55" t="s">
        <v>10</v>
      </c>
      <c r="B490" s="184" t="s">
        <v>50</v>
      </c>
      <c r="C490" s="104">
        <v>348</v>
      </c>
      <c r="D490" s="225" t="s">
        <v>24</v>
      </c>
      <c r="E490" s="499"/>
      <c r="F490" s="154"/>
      <c r="AC490" s="56">
        <f>-AE488*2</f>
        <v>153.208</v>
      </c>
    </row>
    <row r="491" spans="1:32" s="64" customFormat="1">
      <c r="A491" s="76"/>
      <c r="B491" s="63"/>
      <c r="C491" s="104"/>
      <c r="D491" s="225"/>
      <c r="E491" s="499"/>
      <c r="F491" s="154"/>
    </row>
    <row r="492" spans="1:32" s="64" customFormat="1">
      <c r="A492" s="177"/>
      <c r="B492" s="348" t="s">
        <v>214</v>
      </c>
      <c r="C492" s="194"/>
      <c r="D492" s="180"/>
      <c r="E492" s="497"/>
      <c r="F492" s="154"/>
    </row>
    <row r="493" spans="1:32" s="64" customFormat="1">
      <c r="A493" s="177"/>
      <c r="B493" s="187"/>
      <c r="C493" s="194"/>
      <c r="D493" s="350"/>
      <c r="E493" s="497"/>
      <c r="F493" s="154"/>
    </row>
    <row r="494" spans="1:32" s="64" customFormat="1">
      <c r="A494" s="177" t="s">
        <v>11</v>
      </c>
      <c r="B494" s="456" t="s">
        <v>216</v>
      </c>
      <c r="C494" s="104"/>
      <c r="D494" s="241"/>
      <c r="E494" s="497"/>
      <c r="F494" s="154"/>
    </row>
    <row r="495" spans="1:32" s="64" customFormat="1">
      <c r="A495" s="177"/>
      <c r="B495" s="456"/>
      <c r="C495" s="104"/>
      <c r="D495" s="241"/>
      <c r="E495" s="497"/>
      <c r="F495" s="154"/>
    </row>
    <row r="496" spans="1:32" s="64" customFormat="1">
      <c r="A496" s="177"/>
      <c r="B496" s="456"/>
      <c r="C496" s="104"/>
      <c r="D496" s="241"/>
      <c r="E496" s="497"/>
      <c r="F496" s="154"/>
    </row>
    <row r="497" spans="1:41" s="64" customFormat="1" ht="15.75">
      <c r="A497" s="177"/>
      <c r="B497" s="456"/>
      <c r="C497" s="351">
        <v>29</v>
      </c>
      <c r="D497" s="241" t="s">
        <v>46</v>
      </c>
      <c r="E497" s="497"/>
      <c r="F497" s="154"/>
      <c r="AL497" s="64">
        <v>13.76</v>
      </c>
      <c r="AM497" s="64">
        <v>3.24</v>
      </c>
      <c r="AN497" s="64">
        <f>AL497*AM497</f>
        <v>44.5824</v>
      </c>
      <c r="AO497" s="64">
        <f>AN497*0.65</f>
        <v>28.978560000000002</v>
      </c>
    </row>
    <row r="498" spans="1:41" s="64" customFormat="1">
      <c r="A498" s="177"/>
      <c r="B498" s="347"/>
      <c r="C498" s="351"/>
      <c r="D498" s="241"/>
      <c r="E498" s="497"/>
      <c r="F498" s="154"/>
    </row>
    <row r="499" spans="1:41" s="64" customFormat="1" ht="13.5" customHeight="1">
      <c r="A499" s="76" t="s">
        <v>11</v>
      </c>
      <c r="B499" s="445" t="s">
        <v>215</v>
      </c>
      <c r="C499" s="192"/>
      <c r="D499" s="245"/>
      <c r="E499" s="521"/>
      <c r="F499" s="522"/>
      <c r="AC499" s="64">
        <v>0.4</v>
      </c>
      <c r="AD499" s="64">
        <v>1</v>
      </c>
      <c r="AE499" s="64">
        <v>4</v>
      </c>
      <c r="AF499" s="64">
        <f>AC499*AD499*AE499</f>
        <v>1.6</v>
      </c>
    </row>
    <row r="500" spans="1:41" s="64" customFormat="1">
      <c r="A500" s="76"/>
      <c r="B500" s="445"/>
      <c r="C500" s="192"/>
      <c r="D500" s="245"/>
      <c r="E500" s="523"/>
      <c r="F500" s="522"/>
    </row>
    <row r="501" spans="1:41" s="64" customFormat="1">
      <c r="A501" s="76"/>
      <c r="B501" s="445"/>
      <c r="C501" s="192"/>
      <c r="D501" s="225"/>
      <c r="E501" s="521"/>
      <c r="F501" s="522"/>
    </row>
    <row r="502" spans="1:41" s="64" customFormat="1" ht="15.75">
      <c r="A502" s="76"/>
      <c r="B502" s="445"/>
      <c r="C502" s="104">
        <v>20</v>
      </c>
      <c r="D502" s="225" t="s">
        <v>46</v>
      </c>
      <c r="E502" s="521"/>
      <c r="F502" s="522"/>
    </row>
    <row r="503" spans="1:41" s="64" customFormat="1">
      <c r="A503" s="76"/>
      <c r="B503" s="63"/>
      <c r="C503" s="192"/>
      <c r="D503" s="225"/>
      <c r="E503" s="521"/>
      <c r="F503" s="522"/>
    </row>
    <row r="504" spans="1:41" s="64" customFormat="1" ht="14.25" customHeight="1">
      <c r="A504" s="76" t="s">
        <v>12</v>
      </c>
      <c r="B504" s="445" t="s">
        <v>101</v>
      </c>
      <c r="C504" s="192"/>
      <c r="D504" s="225"/>
      <c r="E504" s="521"/>
      <c r="F504" s="522"/>
    </row>
    <row r="505" spans="1:41" s="64" customFormat="1">
      <c r="A505" s="76"/>
      <c r="B505" s="445"/>
      <c r="C505" s="192"/>
      <c r="D505" s="225"/>
      <c r="E505" s="521"/>
      <c r="F505" s="522"/>
    </row>
    <row r="506" spans="1:41" s="64" customFormat="1">
      <c r="A506" s="76"/>
      <c r="B506" s="445"/>
      <c r="C506" s="192"/>
      <c r="D506" s="225"/>
      <c r="E506" s="521"/>
      <c r="F506" s="522"/>
    </row>
    <row r="507" spans="1:41" s="64" customFormat="1">
      <c r="A507" s="76"/>
      <c r="B507" s="445"/>
      <c r="C507" s="192"/>
      <c r="D507" s="225"/>
      <c r="E507" s="521"/>
      <c r="F507" s="522"/>
    </row>
    <row r="508" spans="1:41" s="64" customFormat="1" ht="15.75">
      <c r="A508" s="76"/>
      <c r="B508" s="445"/>
      <c r="C508" s="104">
        <v>91</v>
      </c>
      <c r="D508" s="225" t="s">
        <v>46</v>
      </c>
      <c r="E508" s="550"/>
      <c r="F508" s="522"/>
    </row>
    <row r="509" spans="1:41" s="64" customFormat="1">
      <c r="A509" s="76"/>
      <c r="B509" s="116"/>
      <c r="C509" s="192"/>
      <c r="D509" s="225"/>
      <c r="E509" s="521"/>
      <c r="F509" s="522"/>
    </row>
    <row r="510" spans="1:41" s="64" customFormat="1">
      <c r="A510" s="76"/>
      <c r="B510" s="116"/>
      <c r="C510" s="192"/>
      <c r="D510" s="225"/>
      <c r="E510" s="521"/>
      <c r="F510" s="522"/>
    </row>
    <row r="511" spans="1:41" s="64" customFormat="1" ht="25.5">
      <c r="A511" s="73" t="s">
        <v>13</v>
      </c>
      <c r="B511" s="240" t="s">
        <v>137</v>
      </c>
      <c r="C511" s="194"/>
      <c r="D511" s="225" t="s">
        <v>57</v>
      </c>
      <c r="E511" s="505"/>
      <c r="F511" s="154">
        <v>100000</v>
      </c>
    </row>
    <row r="512" spans="1:41" s="64" customFormat="1">
      <c r="A512" s="76"/>
      <c r="B512" s="116"/>
      <c r="C512" s="192"/>
      <c r="D512" s="225"/>
      <c r="E512" s="521"/>
      <c r="F512" s="522"/>
    </row>
    <row r="513" spans="1:6" s="64" customFormat="1">
      <c r="A513" s="76"/>
      <c r="B513" s="116"/>
      <c r="C513" s="192"/>
      <c r="D513" s="225"/>
      <c r="E513" s="521"/>
      <c r="F513" s="522"/>
    </row>
    <row r="514" spans="1:6" s="64" customFormat="1">
      <c r="A514" s="73"/>
      <c r="B514" s="193"/>
      <c r="C514" s="194"/>
      <c r="D514" s="225"/>
      <c r="E514" s="503"/>
      <c r="F514" s="154"/>
    </row>
    <row r="515" spans="1:6" s="64" customFormat="1">
      <c r="A515" s="73"/>
      <c r="B515" s="193"/>
      <c r="C515" s="194"/>
      <c r="D515" s="225"/>
      <c r="E515" s="503"/>
      <c r="F515" s="154"/>
    </row>
    <row r="516" spans="1:6" s="64" customFormat="1">
      <c r="A516" s="73"/>
      <c r="B516" s="195"/>
      <c r="C516" s="371"/>
      <c r="D516" s="225"/>
      <c r="E516" s="501"/>
      <c r="F516" s="154"/>
    </row>
    <row r="517" spans="1:6" s="64" customFormat="1">
      <c r="A517" s="73"/>
      <c r="B517" s="195"/>
      <c r="C517" s="371"/>
      <c r="D517" s="225"/>
      <c r="E517" s="501"/>
      <c r="F517" s="154"/>
    </row>
    <row r="518" spans="1:6" s="64" customFormat="1">
      <c r="A518" s="73"/>
      <c r="B518" s="195"/>
      <c r="C518" s="371"/>
      <c r="D518" s="225"/>
      <c r="E518" s="501"/>
      <c r="F518" s="154"/>
    </row>
    <row r="519" spans="1:6" s="64" customFormat="1">
      <c r="A519" s="73"/>
      <c r="B519" s="195"/>
      <c r="C519" s="371"/>
      <c r="D519" s="225"/>
      <c r="E519" s="501"/>
      <c r="F519" s="154"/>
    </row>
    <row r="520" spans="1:6" s="64" customFormat="1" ht="13.5" customHeight="1">
      <c r="A520" s="73"/>
      <c r="B520" s="235"/>
      <c r="C520" s="372"/>
      <c r="D520" s="225"/>
      <c r="E520" s="501"/>
      <c r="F520" s="154"/>
    </row>
    <row r="521" spans="1:6" s="64" customFormat="1" ht="13.5" customHeight="1">
      <c r="A521" s="73"/>
      <c r="B521" s="196"/>
      <c r="C521" s="197"/>
      <c r="D521" s="225"/>
      <c r="E521" s="501"/>
      <c r="F521" s="154"/>
    </row>
    <row r="522" spans="1:6" s="64" customFormat="1" ht="13.5" customHeight="1">
      <c r="A522" s="73"/>
      <c r="B522" s="196"/>
      <c r="C522" s="197"/>
      <c r="D522" s="225"/>
      <c r="E522" s="501"/>
      <c r="F522" s="154"/>
    </row>
    <row r="523" spans="1:6" s="64" customFormat="1" ht="13.5" customHeight="1">
      <c r="A523" s="73"/>
      <c r="B523" s="196"/>
      <c r="C523" s="197"/>
      <c r="D523" s="225"/>
      <c r="E523" s="504"/>
      <c r="F523" s="154"/>
    </row>
    <row r="524" spans="1:6" s="64" customFormat="1" ht="14.25" customHeight="1">
      <c r="A524" s="73"/>
      <c r="B524" s="187"/>
      <c r="C524" s="104"/>
      <c r="D524" s="225"/>
      <c r="E524" s="501"/>
      <c r="F524" s="154"/>
    </row>
    <row r="525" spans="1:6" s="64" customFormat="1">
      <c r="A525" s="73"/>
      <c r="B525" s="187"/>
      <c r="C525" s="104"/>
      <c r="D525" s="225"/>
      <c r="E525" s="501"/>
      <c r="F525" s="154"/>
    </row>
    <row r="526" spans="1:6" s="64" customFormat="1">
      <c r="A526" s="73"/>
      <c r="B526" s="187"/>
      <c r="C526" s="104"/>
      <c r="D526" s="225"/>
      <c r="E526" s="501"/>
      <c r="F526" s="154"/>
    </row>
    <row r="527" spans="1:6" s="64" customFormat="1">
      <c r="A527" s="106"/>
      <c r="B527" s="107"/>
      <c r="C527" s="355"/>
      <c r="D527" s="229"/>
      <c r="E527" s="508"/>
      <c r="F527" s="508"/>
    </row>
    <row r="528" spans="1:6" s="64" customFormat="1">
      <c r="A528" s="117"/>
      <c r="B528" s="109" t="str">
        <f>B476</f>
        <v>WALL AND CEILING  FINISHES</v>
      </c>
      <c r="C528" s="440">
        <v>15</v>
      </c>
      <c r="D528" s="441"/>
      <c r="E528" s="496"/>
      <c r="F528" s="509"/>
    </row>
    <row r="529" spans="1:6" s="64" customFormat="1">
      <c r="A529" s="112"/>
      <c r="B529" s="113"/>
      <c r="C529" s="356"/>
      <c r="D529" s="230"/>
      <c r="E529" s="510"/>
      <c r="F529" s="510"/>
    </row>
    <row r="530" spans="1:6" s="64" customFormat="1">
      <c r="A530" s="199"/>
      <c r="B530" s="118"/>
      <c r="C530" s="357"/>
      <c r="D530" s="242"/>
      <c r="E530" s="511"/>
      <c r="F530" s="511"/>
    </row>
    <row r="531" spans="1:6" s="64" customFormat="1">
      <c r="A531" s="190"/>
      <c r="C531" s="206">
        <v>10</v>
      </c>
      <c r="D531" s="231"/>
      <c r="E531" s="512"/>
      <c r="F531" s="512"/>
    </row>
    <row r="532" spans="1:6" s="64" customFormat="1">
      <c r="A532" s="106"/>
      <c r="B532" s="107"/>
      <c r="C532" s="352"/>
      <c r="D532" s="232"/>
      <c r="E532" s="513"/>
      <c r="F532" s="513"/>
    </row>
    <row r="533" spans="1:6" s="64" customFormat="1">
      <c r="A533" s="109" t="s">
        <v>0</v>
      </c>
      <c r="B533" s="109" t="s">
        <v>1</v>
      </c>
      <c r="C533" s="353" t="s">
        <v>2</v>
      </c>
      <c r="D533" s="233" t="s">
        <v>3</v>
      </c>
      <c r="E533" s="514" t="s">
        <v>4</v>
      </c>
      <c r="F533" s="515" t="s">
        <v>5</v>
      </c>
    </row>
    <row r="534" spans="1:6" s="64" customFormat="1">
      <c r="A534" s="112"/>
      <c r="B534" s="113"/>
      <c r="C534" s="354"/>
      <c r="D534" s="234"/>
      <c r="E534" s="516"/>
      <c r="F534" s="516"/>
    </row>
    <row r="535" spans="1:6" s="64" customFormat="1">
      <c r="A535" s="73"/>
      <c r="B535" s="61"/>
      <c r="C535" s="104"/>
      <c r="D535" s="225"/>
      <c r="E535" s="501"/>
      <c r="F535" s="154"/>
    </row>
    <row r="536" spans="1:6" s="64" customFormat="1">
      <c r="A536" s="73"/>
      <c r="B536" s="123" t="s">
        <v>72</v>
      </c>
      <c r="C536" s="104"/>
      <c r="D536" s="225"/>
      <c r="E536" s="501"/>
      <c r="F536" s="154" t="str">
        <f>IF(D536="item",E536,IF(C536="","",IF(E536="","",C536*E536)))</f>
        <v/>
      </c>
    </row>
    <row r="537" spans="1:6" s="64" customFormat="1">
      <c r="A537" s="177"/>
      <c r="B537" s="102"/>
      <c r="C537" s="104"/>
      <c r="D537" s="241"/>
      <c r="E537" s="504"/>
      <c r="F537" s="154"/>
    </row>
    <row r="538" spans="1:6" s="64" customFormat="1">
      <c r="A538" s="73"/>
      <c r="B538" s="457" t="s">
        <v>167</v>
      </c>
      <c r="C538" s="104"/>
      <c r="D538" s="225"/>
      <c r="E538" s="501"/>
      <c r="F538" s="154"/>
    </row>
    <row r="539" spans="1:6" s="64" customFormat="1" ht="12.75" customHeight="1">
      <c r="A539" s="73"/>
      <c r="B539" s="457"/>
      <c r="C539" s="104"/>
      <c r="D539" s="225"/>
      <c r="E539" s="501"/>
      <c r="F539" s="154"/>
    </row>
    <row r="540" spans="1:6" s="64" customFormat="1" ht="12.75" customHeight="1">
      <c r="A540" s="73"/>
      <c r="B540" s="457"/>
      <c r="C540" s="104"/>
      <c r="D540" s="225"/>
      <c r="E540" s="501"/>
      <c r="F540" s="154"/>
    </row>
    <row r="541" spans="1:6" s="64" customFormat="1" ht="13.5" customHeight="1">
      <c r="A541" s="76"/>
      <c r="B541" s="457"/>
      <c r="C541" s="104"/>
      <c r="D541" s="225"/>
      <c r="E541" s="501"/>
      <c r="F541" s="154"/>
    </row>
    <row r="542" spans="1:6" s="64" customFormat="1">
      <c r="A542" s="73"/>
      <c r="B542" s="457"/>
      <c r="C542" s="104"/>
      <c r="D542" s="225"/>
      <c r="E542" s="501"/>
      <c r="F542" s="154"/>
    </row>
    <row r="543" spans="1:6" s="64" customFormat="1">
      <c r="A543" s="76"/>
      <c r="B543" s="457"/>
      <c r="C543" s="104"/>
      <c r="D543" s="225"/>
      <c r="E543" s="501"/>
      <c r="F543" s="154"/>
    </row>
    <row r="544" spans="1:6" s="64" customFormat="1">
      <c r="A544" s="76"/>
      <c r="B544" s="129"/>
      <c r="C544" s="104"/>
      <c r="D544" s="225"/>
      <c r="E544" s="501"/>
      <c r="F544" s="154"/>
    </row>
    <row r="545" spans="1:6" s="64" customFormat="1">
      <c r="A545" s="191" t="s">
        <v>7</v>
      </c>
      <c r="B545" s="449" t="s">
        <v>154</v>
      </c>
      <c r="C545" s="373"/>
      <c r="D545" s="57"/>
      <c r="E545" s="499"/>
      <c r="F545" s="154"/>
    </row>
    <row r="546" spans="1:6" s="64" customFormat="1">
      <c r="A546" s="191"/>
      <c r="B546" s="449"/>
      <c r="C546" s="373"/>
      <c r="D546" s="57"/>
      <c r="E546" s="499"/>
      <c r="F546" s="154"/>
    </row>
    <row r="547" spans="1:6" s="64" customFormat="1">
      <c r="A547" s="191"/>
      <c r="B547" s="449"/>
      <c r="C547" s="373">
        <v>7</v>
      </c>
      <c r="D547" s="225" t="s">
        <v>73</v>
      </c>
      <c r="E547" s="499"/>
      <c r="F547" s="154"/>
    </row>
    <row r="548" spans="1:6" s="64" customFormat="1">
      <c r="A548" s="191"/>
      <c r="B548" s="136"/>
      <c r="C548" s="373"/>
      <c r="D548" s="57"/>
      <c r="E548" s="499"/>
      <c r="F548" s="154"/>
    </row>
    <row r="549" spans="1:6" s="64" customFormat="1">
      <c r="A549" s="191" t="s">
        <v>9</v>
      </c>
      <c r="B549" s="449" t="s">
        <v>155</v>
      </c>
      <c r="C549" s="374"/>
      <c r="D549" s="57"/>
      <c r="E549" s="499"/>
      <c r="F549" s="154"/>
    </row>
    <row r="550" spans="1:6" s="64" customFormat="1">
      <c r="A550" s="191"/>
      <c r="B550" s="449"/>
      <c r="C550" s="374"/>
      <c r="D550" s="57"/>
      <c r="E550" s="499"/>
      <c r="F550" s="154"/>
    </row>
    <row r="551" spans="1:6" s="64" customFormat="1">
      <c r="A551" s="191"/>
      <c r="B551" s="449"/>
      <c r="C551" s="266">
        <v>7</v>
      </c>
      <c r="D551" s="225" t="s">
        <v>73</v>
      </c>
      <c r="E551" s="499"/>
      <c r="F551" s="154"/>
    </row>
    <row r="552" spans="1:6" s="64" customFormat="1">
      <c r="A552" s="76"/>
      <c r="B552" s="63"/>
      <c r="C552" s="104" t="s">
        <v>69</v>
      </c>
      <c r="D552" s="225"/>
      <c r="E552" s="499"/>
      <c r="F552" s="154"/>
    </row>
    <row r="553" spans="1:6" s="64" customFormat="1" ht="13.5" customHeight="1">
      <c r="A553" s="76" t="s">
        <v>10</v>
      </c>
      <c r="B553" s="449" t="s">
        <v>166</v>
      </c>
      <c r="C553" s="192"/>
      <c r="D553" s="245"/>
      <c r="E553" s="521"/>
      <c r="F553" s="522"/>
    </row>
    <row r="554" spans="1:6" s="64" customFormat="1">
      <c r="A554" s="76"/>
      <c r="B554" s="449"/>
      <c r="C554" s="266">
        <v>7</v>
      </c>
      <c r="D554" s="225" t="s">
        <v>73</v>
      </c>
      <c r="E554" s="521"/>
      <c r="F554" s="154"/>
    </row>
    <row r="555" spans="1:6" s="64" customFormat="1">
      <c r="A555" s="76"/>
      <c r="B555" s="187"/>
      <c r="C555" s="375"/>
      <c r="D555" s="241"/>
      <c r="E555" s="497"/>
      <c r="F555" s="154"/>
    </row>
    <row r="556" spans="1:6" s="64" customFormat="1">
      <c r="A556" s="286"/>
      <c r="B556" s="457" t="s">
        <v>160</v>
      </c>
      <c r="C556" s="266"/>
      <c r="D556" s="263"/>
      <c r="E556" s="497"/>
      <c r="F556" s="154"/>
    </row>
    <row r="557" spans="1:6" s="64" customFormat="1">
      <c r="A557" s="286"/>
      <c r="B557" s="457"/>
      <c r="C557" s="374"/>
      <c r="D557" s="263"/>
      <c r="E557" s="497"/>
      <c r="F557" s="154"/>
    </row>
    <row r="558" spans="1:6" s="64" customFormat="1">
      <c r="A558" s="286"/>
      <c r="B558" s="297"/>
      <c r="C558" s="373"/>
      <c r="D558" s="263"/>
      <c r="E558" s="497"/>
      <c r="F558" s="154"/>
    </row>
    <row r="559" spans="1:6" s="64" customFormat="1">
      <c r="A559" s="286" t="s">
        <v>11</v>
      </c>
      <c r="B559" s="458" t="s">
        <v>161</v>
      </c>
      <c r="C559" s="266"/>
      <c r="D559" s="263"/>
      <c r="E559" s="497"/>
      <c r="F559" s="154"/>
    </row>
    <row r="560" spans="1:6" s="64" customFormat="1">
      <c r="A560" s="286"/>
      <c r="B560" s="458"/>
      <c r="C560" s="266"/>
      <c r="D560" s="263"/>
      <c r="E560" s="497"/>
      <c r="F560" s="154"/>
    </row>
    <row r="561" spans="1:6" s="64" customFormat="1">
      <c r="A561" s="286"/>
      <c r="B561" s="458"/>
      <c r="C561" s="266">
        <v>1</v>
      </c>
      <c r="D561" s="263" t="s">
        <v>159</v>
      </c>
      <c r="E561" s="497"/>
      <c r="F561" s="154"/>
    </row>
    <row r="562" spans="1:6" s="64" customFormat="1" ht="12" customHeight="1">
      <c r="A562" s="286"/>
      <c r="B562" s="136"/>
      <c r="C562" s="376"/>
      <c r="D562" s="263"/>
      <c r="E562" s="497"/>
      <c r="F562" s="154"/>
    </row>
    <row r="563" spans="1:6" s="64" customFormat="1" ht="12.75" customHeight="1">
      <c r="A563" s="286"/>
      <c r="B563" s="459" t="s">
        <v>162</v>
      </c>
      <c r="C563" s="266"/>
      <c r="D563" s="263"/>
      <c r="E563" s="497"/>
      <c r="F563" s="154"/>
    </row>
    <row r="564" spans="1:6" s="64" customFormat="1">
      <c r="A564" s="286"/>
      <c r="B564" s="459"/>
      <c r="C564" s="373"/>
      <c r="D564" s="263"/>
      <c r="E564" s="497"/>
      <c r="F564" s="154"/>
    </row>
    <row r="565" spans="1:6" s="64" customFormat="1">
      <c r="A565" s="286"/>
      <c r="B565" s="459"/>
      <c r="C565" s="374"/>
      <c r="D565" s="263"/>
      <c r="E565" s="497"/>
      <c r="F565" s="154"/>
    </row>
    <row r="566" spans="1:6" s="64" customFormat="1">
      <c r="A566" s="286"/>
      <c r="B566" s="459"/>
      <c r="C566" s="374"/>
      <c r="D566" s="263"/>
      <c r="E566" s="497"/>
      <c r="F566" s="154"/>
    </row>
    <row r="567" spans="1:6" s="64" customFormat="1">
      <c r="A567" s="286"/>
      <c r="B567" s="77"/>
      <c r="C567" s="266"/>
      <c r="D567" s="176"/>
      <c r="E567" s="497"/>
      <c r="F567" s="154"/>
    </row>
    <row r="568" spans="1:6" s="64" customFormat="1">
      <c r="A568" s="286" t="s">
        <v>12</v>
      </c>
      <c r="B568" s="187" t="s">
        <v>163</v>
      </c>
      <c r="C568" s="266">
        <v>1</v>
      </c>
      <c r="D568" s="176" t="s">
        <v>73</v>
      </c>
      <c r="E568" s="497"/>
      <c r="F568" s="154"/>
    </row>
    <row r="569" spans="1:6" s="64" customFormat="1">
      <c r="A569" s="286"/>
      <c r="B569" s="187"/>
      <c r="C569" s="393"/>
      <c r="D569" s="176"/>
      <c r="E569" s="497"/>
      <c r="F569" s="154"/>
    </row>
    <row r="570" spans="1:6" s="64" customFormat="1">
      <c r="A570" s="73" t="s">
        <v>13</v>
      </c>
      <c r="B570" s="187" t="s">
        <v>164</v>
      </c>
      <c r="C570" s="266">
        <v>1</v>
      </c>
      <c r="D570" s="176" t="s">
        <v>73</v>
      </c>
      <c r="E570" s="497"/>
      <c r="F570" s="154"/>
    </row>
    <row r="571" spans="1:6" s="64" customFormat="1">
      <c r="A571" s="73"/>
      <c r="B571" s="187"/>
      <c r="C571" s="393"/>
      <c r="D571" s="176"/>
      <c r="E571" s="497"/>
      <c r="F571" s="154"/>
    </row>
    <row r="572" spans="1:6" s="64" customFormat="1">
      <c r="A572" s="73" t="s">
        <v>17</v>
      </c>
      <c r="B572" s="187" t="s">
        <v>165</v>
      </c>
      <c r="C572" s="266">
        <v>1</v>
      </c>
      <c r="D572" s="176" t="s">
        <v>73</v>
      </c>
      <c r="E572" s="497"/>
      <c r="F572" s="154"/>
    </row>
    <row r="573" spans="1:6" s="64" customFormat="1">
      <c r="A573" s="73"/>
      <c r="B573" s="195"/>
      <c r="C573" s="371"/>
      <c r="D573" s="225"/>
      <c r="E573" s="501"/>
      <c r="F573" s="154"/>
    </row>
    <row r="574" spans="1:6" s="64" customFormat="1">
      <c r="A574" s="73"/>
      <c r="B574" s="195"/>
      <c r="C574" s="371"/>
      <c r="D574" s="225"/>
      <c r="E574" s="501"/>
      <c r="F574" s="154"/>
    </row>
    <row r="575" spans="1:6" s="64" customFormat="1">
      <c r="A575" s="76" t="s">
        <v>13</v>
      </c>
      <c r="B575" s="187" t="s">
        <v>156</v>
      </c>
      <c r="C575" s="375">
        <v>7</v>
      </c>
      <c r="D575" s="241" t="s">
        <v>26</v>
      </c>
      <c r="E575" s="497"/>
      <c r="F575" s="154"/>
    </row>
    <row r="576" spans="1:6" s="64" customFormat="1">
      <c r="A576" s="76"/>
      <c r="B576" s="187"/>
      <c r="C576" s="375"/>
      <c r="D576" s="241"/>
      <c r="E576" s="497"/>
      <c r="F576" s="154"/>
    </row>
    <row r="577" spans="1:6" s="64" customFormat="1" ht="12.75" customHeight="1">
      <c r="A577" s="76" t="s">
        <v>17</v>
      </c>
      <c r="B577" s="456" t="s">
        <v>157</v>
      </c>
      <c r="C577" s="375"/>
      <c r="D577" s="241"/>
      <c r="E577" s="497"/>
      <c r="F577" s="154"/>
    </row>
    <row r="578" spans="1:6" s="64" customFormat="1">
      <c r="A578" s="76"/>
      <c r="B578" s="456"/>
      <c r="C578" s="375">
        <v>5</v>
      </c>
      <c r="D578" s="241" t="s">
        <v>26</v>
      </c>
      <c r="E578" s="497"/>
      <c r="F578" s="154"/>
    </row>
    <row r="579" spans="1:6" s="64" customFormat="1">
      <c r="A579" s="76"/>
      <c r="B579" s="187"/>
      <c r="C579" s="375"/>
      <c r="D579" s="241"/>
      <c r="E579" s="497"/>
      <c r="F579" s="154"/>
    </row>
    <row r="580" spans="1:6" s="64" customFormat="1">
      <c r="A580" s="76" t="s">
        <v>19</v>
      </c>
      <c r="B580" s="187" t="s">
        <v>158</v>
      </c>
      <c r="C580" s="375">
        <v>3</v>
      </c>
      <c r="D580" s="241" t="s">
        <v>26</v>
      </c>
      <c r="E580" s="497"/>
      <c r="F580" s="154"/>
    </row>
    <row r="581" spans="1:6" s="64" customFormat="1" ht="12.75" customHeight="1">
      <c r="A581" s="73"/>
      <c r="B581" s="196"/>
      <c r="C581" s="197"/>
      <c r="D581" s="225"/>
      <c r="E581" s="501"/>
      <c r="F581" s="154"/>
    </row>
    <row r="582" spans="1:6" s="64" customFormat="1">
      <c r="A582" s="73"/>
      <c r="B582" s="187"/>
      <c r="C582" s="104"/>
      <c r="D582" s="225"/>
      <c r="E582" s="501"/>
      <c r="F582" s="154"/>
    </row>
    <row r="583" spans="1:6" s="64" customFormat="1">
      <c r="A583" s="106"/>
      <c r="B583" s="107"/>
      <c r="C583" s="355"/>
      <c r="D583" s="229"/>
      <c r="E583" s="508"/>
      <c r="F583" s="508"/>
    </row>
    <row r="584" spans="1:6" s="64" customFormat="1">
      <c r="A584" s="117"/>
      <c r="B584" s="109" t="str">
        <f>B536</f>
        <v>PLUMBING AND SANITARY FIXTURES</v>
      </c>
      <c r="C584" s="440">
        <v>15</v>
      </c>
      <c r="D584" s="441"/>
      <c r="E584" s="496"/>
      <c r="F584" s="509"/>
    </row>
    <row r="585" spans="1:6" s="64" customFormat="1">
      <c r="A585" s="112"/>
      <c r="B585" s="113"/>
      <c r="C585" s="356" t="s">
        <v>63</v>
      </c>
      <c r="D585" s="230"/>
      <c r="E585" s="510"/>
      <c r="F585" s="510"/>
    </row>
    <row r="586" spans="1:6" s="64" customFormat="1">
      <c r="A586" s="199"/>
      <c r="B586" s="118"/>
      <c r="C586" s="357"/>
      <c r="D586" s="242"/>
      <c r="E586" s="511"/>
      <c r="F586" s="511"/>
    </row>
    <row r="587" spans="1:6" s="64" customFormat="1">
      <c r="A587" s="190"/>
      <c r="C587" s="206">
        <v>11</v>
      </c>
      <c r="D587" s="231"/>
      <c r="E587" s="512"/>
      <c r="F587" s="512"/>
    </row>
    <row r="588" spans="1:6" s="64" customFormat="1">
      <c r="A588" s="106"/>
      <c r="B588" s="107"/>
      <c r="C588" s="352"/>
      <c r="D588" s="232"/>
      <c r="E588" s="513"/>
      <c r="F588" s="513"/>
    </row>
    <row r="589" spans="1:6" s="64" customFormat="1">
      <c r="A589" s="109" t="s">
        <v>0</v>
      </c>
      <c r="B589" s="109" t="s">
        <v>1</v>
      </c>
      <c r="C589" s="353" t="s">
        <v>2</v>
      </c>
      <c r="D589" s="233" t="s">
        <v>3</v>
      </c>
      <c r="E589" s="514" t="s">
        <v>4</v>
      </c>
      <c r="F589" s="515" t="s">
        <v>5</v>
      </c>
    </row>
    <row r="590" spans="1:6" s="64" customFormat="1">
      <c r="A590" s="112"/>
      <c r="B590" s="113"/>
      <c r="C590" s="354"/>
      <c r="D590" s="234"/>
      <c r="E590" s="516"/>
      <c r="F590" s="516"/>
    </row>
    <row r="591" spans="1:6" s="64" customFormat="1">
      <c r="A591" s="73"/>
      <c r="B591" s="61"/>
      <c r="C591" s="104"/>
      <c r="D591" s="225"/>
      <c r="E591" s="501"/>
      <c r="F591" s="154"/>
    </row>
    <row r="592" spans="1:6" s="64" customFormat="1">
      <c r="A592" s="73"/>
      <c r="B592" s="220" t="s">
        <v>71</v>
      </c>
      <c r="C592" s="194"/>
      <c r="D592" s="225"/>
      <c r="E592" s="499"/>
      <c r="F592" s="154" t="str">
        <f>IF(D592="item", E592, IF(C592="","", IF(E592="","",C592*E592)))</f>
        <v/>
      </c>
    </row>
    <row r="593" spans="1:33" s="64" customFormat="1">
      <c r="A593" s="73"/>
      <c r="B593" s="99"/>
      <c r="C593" s="194"/>
      <c r="D593" s="225"/>
      <c r="E593" s="499"/>
      <c r="F593" s="154"/>
    </row>
    <row r="594" spans="1:33" s="64" customFormat="1" ht="12.75" customHeight="1">
      <c r="A594" s="73"/>
      <c r="B594" s="208"/>
      <c r="C594" s="194"/>
      <c r="D594" s="225"/>
      <c r="E594" s="499"/>
      <c r="F594" s="154"/>
    </row>
    <row r="595" spans="1:33" s="64" customFormat="1">
      <c r="A595" s="73" t="s">
        <v>7</v>
      </c>
      <c r="B595" s="455" t="s">
        <v>130</v>
      </c>
      <c r="C595" s="194"/>
      <c r="D595" s="225"/>
      <c r="E595" s="499"/>
      <c r="F595" s="154"/>
    </row>
    <row r="596" spans="1:33" s="64" customFormat="1">
      <c r="A596" s="73"/>
      <c r="B596" s="455"/>
      <c r="C596" s="194"/>
      <c r="D596" s="225"/>
      <c r="E596" s="499"/>
      <c r="F596" s="154"/>
    </row>
    <row r="597" spans="1:33" s="64" customFormat="1" ht="12.75" customHeight="1">
      <c r="A597" s="73"/>
      <c r="B597" s="455"/>
      <c r="C597" s="194"/>
      <c r="D597" s="225" t="s">
        <v>57</v>
      </c>
      <c r="E597" s="499"/>
      <c r="F597" s="154">
        <v>60000</v>
      </c>
    </row>
    <row r="598" spans="1:33" s="64" customFormat="1">
      <c r="A598" s="73"/>
      <c r="B598" s="99"/>
      <c r="C598" s="194"/>
      <c r="D598" s="225"/>
      <c r="E598" s="499"/>
      <c r="F598" s="154"/>
    </row>
    <row r="599" spans="1:33" s="64" customFormat="1" ht="12.75" customHeight="1">
      <c r="A599" s="190"/>
      <c r="B599" s="187"/>
      <c r="C599" s="351"/>
      <c r="D599" s="225"/>
      <c r="E599" s="499"/>
      <c r="F599" s="154"/>
    </row>
    <row r="600" spans="1:33" s="64" customFormat="1" ht="12.75" customHeight="1">
      <c r="A600" s="190"/>
      <c r="B600" s="187"/>
      <c r="C600" s="104"/>
      <c r="D600" s="225"/>
      <c r="E600" s="501"/>
      <c r="F600" s="154"/>
      <c r="G600" s="56"/>
      <c r="H600" s="56"/>
      <c r="I600" s="56"/>
      <c r="J600" s="56"/>
      <c r="K600" s="56"/>
      <c r="L600" s="56"/>
      <c r="M600" s="56"/>
      <c r="N600" s="56"/>
      <c r="O600" s="56"/>
      <c r="P600" s="56"/>
      <c r="Q600" s="56"/>
      <c r="R600" s="56"/>
      <c r="S600" s="56"/>
      <c r="T600" s="56"/>
      <c r="U600" s="56"/>
      <c r="V600" s="56"/>
      <c r="W600" s="56"/>
      <c r="X600" s="56"/>
      <c r="Y600" s="56"/>
      <c r="Z600" s="56"/>
      <c r="AA600" s="56"/>
      <c r="AB600" s="56"/>
      <c r="AC600" s="56">
        <v>1</v>
      </c>
      <c r="AD600" s="56">
        <v>0.25</v>
      </c>
      <c r="AE600" s="56">
        <v>0.45</v>
      </c>
      <c r="AF600" s="56">
        <v>2</v>
      </c>
      <c r="AG600" s="56">
        <f>AC600*AD600*AE600*AF600</f>
        <v>0.22500000000000001</v>
      </c>
    </row>
    <row r="601" spans="1:33" s="64" customFormat="1">
      <c r="A601" s="190"/>
      <c r="B601" s="224"/>
      <c r="C601" s="351"/>
      <c r="D601" s="225"/>
      <c r="E601" s="499"/>
      <c r="F601" s="154"/>
    </row>
    <row r="602" spans="1:33" s="64" customFormat="1" ht="12.75" customHeight="1">
      <c r="A602" s="190"/>
      <c r="B602" s="187"/>
      <c r="C602" s="351"/>
      <c r="D602" s="442"/>
      <c r="E602" s="499"/>
      <c r="F602" s="154"/>
    </row>
    <row r="603" spans="1:33" s="64" customFormat="1">
      <c r="A603" s="190"/>
      <c r="B603" s="187"/>
      <c r="C603" s="377"/>
      <c r="D603" s="442"/>
      <c r="E603" s="499"/>
      <c r="F603" s="154"/>
      <c r="G603" s="64">
        <f>K600</f>
        <v>0</v>
      </c>
      <c r="H603" s="64">
        <f>G603*0.3</f>
        <v>0</v>
      </c>
      <c r="AC603" s="64">
        <f>AG600*0.3</f>
        <v>6.7500000000000004E-2</v>
      </c>
    </row>
    <row r="604" spans="1:33" s="64" customFormat="1">
      <c r="A604" s="190"/>
      <c r="B604" s="184"/>
      <c r="C604" s="377"/>
      <c r="D604" s="225"/>
      <c r="E604" s="499"/>
      <c r="F604" s="154"/>
    </row>
    <row r="605" spans="1:33" s="64" customFormat="1" ht="12.75" customHeight="1">
      <c r="A605" s="190"/>
      <c r="B605" s="187"/>
      <c r="C605" s="351"/>
      <c r="D605" s="225"/>
      <c r="E605" s="499"/>
      <c r="F605" s="154"/>
    </row>
    <row r="606" spans="1:33" s="64" customFormat="1">
      <c r="A606" s="190"/>
      <c r="B606" s="187"/>
      <c r="C606" s="351"/>
      <c r="D606" s="225"/>
      <c r="E606" s="499"/>
      <c r="F606" s="154"/>
    </row>
    <row r="607" spans="1:33" s="64" customFormat="1">
      <c r="A607" s="190"/>
      <c r="B607" s="187"/>
      <c r="C607" s="351"/>
      <c r="D607" s="225"/>
      <c r="E607" s="499"/>
      <c r="F607" s="154"/>
    </row>
    <row r="608" spans="1:33" s="64" customFormat="1">
      <c r="A608" s="190"/>
      <c r="B608" s="100"/>
      <c r="C608" s="351"/>
      <c r="D608" s="225"/>
      <c r="E608" s="499"/>
      <c r="F608" s="154"/>
      <c r="G608" s="64">
        <v>1.05</v>
      </c>
      <c r="H608" s="64">
        <v>0.15</v>
      </c>
      <c r="I608" s="64">
        <v>0.3</v>
      </c>
      <c r="J608" s="64">
        <v>4</v>
      </c>
      <c r="K608" s="64">
        <f>G608*H608*I608*J608</f>
        <v>0.189</v>
      </c>
    </row>
    <row r="609" spans="1:33" s="64" customFormat="1">
      <c r="A609" s="190"/>
      <c r="B609" s="226"/>
      <c r="C609" s="351"/>
      <c r="D609" s="225"/>
      <c r="E609" s="499"/>
      <c r="F609" s="154"/>
      <c r="G609" s="64">
        <v>1.05</v>
      </c>
      <c r="H609" s="64">
        <v>0.45</v>
      </c>
      <c r="I609" s="64">
        <v>0.23</v>
      </c>
      <c r="J609" s="64">
        <v>4</v>
      </c>
      <c r="K609" s="122">
        <f>G609*H609*I609*J609</f>
        <v>0.43470000000000003</v>
      </c>
    </row>
    <row r="610" spans="1:33" s="64" customFormat="1" ht="12.75" customHeight="1">
      <c r="A610" s="190"/>
      <c r="B610" s="226"/>
      <c r="C610" s="351"/>
      <c r="D610" s="442"/>
      <c r="E610" s="499"/>
      <c r="F610" s="154"/>
    </row>
    <row r="611" spans="1:33" s="64" customFormat="1">
      <c r="A611" s="190"/>
      <c r="B611" s="226"/>
      <c r="C611" s="351"/>
      <c r="D611" s="442"/>
      <c r="E611" s="499"/>
      <c r="F611" s="154"/>
      <c r="G611" s="64">
        <v>1.05</v>
      </c>
      <c r="H611" s="64">
        <v>0.3</v>
      </c>
      <c r="I611" s="64">
        <v>0.3</v>
      </c>
      <c r="J611" s="64">
        <v>4</v>
      </c>
      <c r="K611" s="64">
        <f>G611*H611*I611*J611</f>
        <v>0.378</v>
      </c>
    </row>
    <row r="612" spans="1:33" s="64" customFormat="1">
      <c r="A612" s="190"/>
      <c r="B612" s="226"/>
      <c r="C612" s="351"/>
      <c r="D612" s="225"/>
      <c r="E612" s="499"/>
      <c r="F612" s="154"/>
    </row>
    <row r="613" spans="1:33" s="64" customFormat="1" ht="15.75" customHeight="1">
      <c r="A613" s="190"/>
      <c r="B613" s="74"/>
      <c r="C613" s="351"/>
      <c r="D613" s="225"/>
      <c r="E613" s="499"/>
      <c r="F613" s="154"/>
      <c r="G613" s="64">
        <v>1.05</v>
      </c>
      <c r="H613" s="64">
        <v>0.45</v>
      </c>
      <c r="I613" s="64">
        <v>0.53</v>
      </c>
      <c r="J613" s="64">
        <v>4</v>
      </c>
      <c r="K613" s="64">
        <f>H613*G613*I613*J613</f>
        <v>1.0017</v>
      </c>
    </row>
    <row r="614" spans="1:33" s="64" customFormat="1">
      <c r="A614" s="190"/>
      <c r="B614" s="74"/>
      <c r="C614" s="351"/>
      <c r="D614" s="225"/>
      <c r="E614" s="499"/>
      <c r="F614" s="154"/>
    </row>
    <row r="615" spans="1:33" s="64" customFormat="1" ht="12.75" customHeight="1">
      <c r="A615" s="190"/>
      <c r="B615" s="187"/>
      <c r="C615" s="351"/>
      <c r="D615" s="225"/>
      <c r="E615" s="499"/>
      <c r="F615" s="154"/>
    </row>
    <row r="616" spans="1:33" s="64" customFormat="1" ht="12.75" customHeight="1">
      <c r="A616" s="190"/>
      <c r="B616" s="188"/>
      <c r="C616" s="351"/>
      <c r="D616" s="442"/>
      <c r="E616" s="499"/>
      <c r="F616" s="154"/>
    </row>
    <row r="617" spans="1:33" s="64" customFormat="1">
      <c r="A617" s="190"/>
      <c r="B617" s="188"/>
      <c r="C617" s="351"/>
      <c r="D617" s="442"/>
      <c r="E617" s="499"/>
      <c r="F617" s="154"/>
      <c r="G617" s="64">
        <f>0.53+0.45+0.53</f>
        <v>1.51</v>
      </c>
      <c r="H617" s="64">
        <v>1.05</v>
      </c>
      <c r="I617" s="64">
        <v>4</v>
      </c>
      <c r="J617" s="64">
        <f>H617*G617*I617</f>
        <v>6.3420000000000005</v>
      </c>
      <c r="AC617" s="64">
        <v>1</v>
      </c>
      <c r="AD617" s="64">
        <f>1.67+0.5+0.5</f>
        <v>2.67</v>
      </c>
      <c r="AE617" s="64">
        <f>AC617*AD617</f>
        <v>2.67</v>
      </c>
    </row>
    <row r="618" spans="1:33" s="64" customFormat="1">
      <c r="A618" s="73"/>
      <c r="B618" s="100"/>
      <c r="C618" s="360"/>
      <c r="D618" s="225"/>
      <c r="E618" s="499"/>
      <c r="F618" s="154"/>
      <c r="G618" s="64">
        <v>0.45</v>
      </c>
      <c r="H618" s="64">
        <v>0.53</v>
      </c>
      <c r="I618" s="64">
        <f>2*4</f>
        <v>8</v>
      </c>
      <c r="J618" s="122">
        <f>H618*G618*I618</f>
        <v>1.9080000000000001</v>
      </c>
    </row>
    <row r="619" spans="1:33" s="64" customFormat="1">
      <c r="A619" s="73"/>
      <c r="B619" s="96"/>
      <c r="C619" s="194"/>
      <c r="D619" s="225"/>
      <c r="E619" s="499"/>
      <c r="F619" s="154"/>
    </row>
    <row r="620" spans="1:33" s="64" customFormat="1">
      <c r="A620" s="73"/>
      <c r="B620" s="97"/>
      <c r="C620" s="194"/>
      <c r="D620" s="225"/>
      <c r="E620" s="499"/>
      <c r="F620" s="154"/>
    </row>
    <row r="621" spans="1:33" s="64" customFormat="1">
      <c r="A621" s="73"/>
      <c r="B621" s="227"/>
      <c r="C621" s="104"/>
      <c r="D621" s="225"/>
      <c r="E621" s="499"/>
      <c r="F621" s="154"/>
    </row>
    <row r="622" spans="1:33" s="64" customFormat="1" ht="12.75" customHeight="1">
      <c r="A622" s="73"/>
      <c r="B622" s="61"/>
      <c r="C622" s="194"/>
      <c r="D622" s="225"/>
      <c r="E622" s="499"/>
      <c r="F622" s="154"/>
    </row>
    <row r="623" spans="1:33" s="64" customFormat="1">
      <c r="A623" s="73"/>
      <c r="B623" s="61"/>
      <c r="C623" s="360"/>
      <c r="D623" s="225"/>
      <c r="E623" s="499"/>
      <c r="F623" s="154"/>
      <c r="G623" s="64">
        <v>1.05</v>
      </c>
      <c r="H623" s="64">
        <v>0.18</v>
      </c>
      <c r="I623" s="64">
        <v>0.28000000000000003</v>
      </c>
      <c r="J623" s="64">
        <v>15</v>
      </c>
      <c r="K623" s="64">
        <f>(G623*H623*I623*J623)/2</f>
        <v>0.39690000000000009</v>
      </c>
      <c r="AC623" s="64">
        <v>1</v>
      </c>
      <c r="AD623" s="64">
        <v>0.31</v>
      </c>
      <c r="AE623" s="64">
        <v>0.17</v>
      </c>
      <c r="AF623" s="64">
        <v>1</v>
      </c>
      <c r="AG623" s="64">
        <f>AC623*AD623*AE623*AF623</f>
        <v>5.2700000000000004E-2</v>
      </c>
    </row>
    <row r="624" spans="1:33" s="64" customFormat="1" ht="12.75" hidden="1" customHeight="1">
      <c r="A624" s="73"/>
      <c r="B624" s="58"/>
      <c r="C624" s="104"/>
      <c r="D624" s="225"/>
      <c r="E624" s="499"/>
      <c r="F624" s="154"/>
      <c r="G624" s="64">
        <v>1.05</v>
      </c>
      <c r="H624" s="64">
        <v>0.18</v>
      </c>
      <c r="I624" s="64">
        <v>0.28000000000000003</v>
      </c>
      <c r="J624" s="64">
        <f>3*13</f>
        <v>39</v>
      </c>
      <c r="K624" s="64">
        <f>(G624*H624*I624*J624)/2</f>
        <v>1.0319400000000001</v>
      </c>
    </row>
    <row r="625" spans="1:32" s="64" customFormat="1" ht="12.75" hidden="1" customHeight="1">
      <c r="A625" s="73"/>
      <c r="B625" s="58"/>
      <c r="C625" s="104"/>
      <c r="D625" s="225"/>
      <c r="E625" s="499"/>
      <c r="F625" s="154"/>
      <c r="G625" s="64">
        <v>1.137</v>
      </c>
      <c r="H625" s="64">
        <v>0.18</v>
      </c>
      <c r="I625" s="64">
        <v>1</v>
      </c>
      <c r="J625" s="64">
        <f>3*1</f>
        <v>3</v>
      </c>
      <c r="K625" s="122">
        <f>(G625*H625*I625*J625)/2</f>
        <v>0.30698999999999999</v>
      </c>
    </row>
    <row r="626" spans="1:32" s="64" customFormat="1" ht="12.75" hidden="1" customHeight="1">
      <c r="A626" s="73"/>
      <c r="B626" s="58"/>
      <c r="C626" s="104"/>
      <c r="D626" s="225"/>
      <c r="E626" s="499"/>
      <c r="F626" s="154"/>
      <c r="K626" s="118"/>
    </row>
    <row r="627" spans="1:32" s="64" customFormat="1" ht="12.75" customHeight="1">
      <c r="A627" s="73"/>
      <c r="B627" s="58"/>
      <c r="C627" s="104"/>
      <c r="D627" s="225"/>
      <c r="E627" s="499"/>
      <c r="F627" s="154"/>
      <c r="K627" s="118"/>
    </row>
    <row r="628" spans="1:32" s="64" customFormat="1">
      <c r="A628" s="73"/>
      <c r="B628" s="184"/>
      <c r="C628" s="360"/>
      <c r="D628" s="225"/>
      <c r="E628" s="499"/>
      <c r="F628" s="154"/>
      <c r="G628" s="64">
        <v>5.093</v>
      </c>
      <c r="H628" s="64">
        <v>1.05</v>
      </c>
      <c r="I628" s="64">
        <v>0.15</v>
      </c>
      <c r="J628" s="64">
        <v>1</v>
      </c>
      <c r="K628" s="118">
        <f>G628*H628*I628*J628</f>
        <v>0.8021474999999999</v>
      </c>
      <c r="AC628" s="64">
        <v>1</v>
      </c>
      <c r="AD628" s="64">
        <v>0.15</v>
      </c>
      <c r="AE628" s="64">
        <v>1</v>
      </c>
      <c r="AF628" s="64">
        <f>AC628*AD628*AE628</f>
        <v>0.15</v>
      </c>
    </row>
    <row r="629" spans="1:32" s="64" customFormat="1" ht="12.75" hidden="1" customHeight="1">
      <c r="A629" s="73"/>
      <c r="B629" s="184"/>
      <c r="C629" s="104"/>
      <c r="D629" s="225"/>
      <c r="E629" s="499"/>
      <c r="F629" s="154"/>
      <c r="K629" s="64">
        <f>SUM(K623:K625)</f>
        <v>1.73583</v>
      </c>
    </row>
    <row r="630" spans="1:32" s="64" customFormat="1" ht="12.75" hidden="1" customHeight="1">
      <c r="A630" s="73"/>
      <c r="B630" s="58"/>
      <c r="C630" s="104"/>
      <c r="D630" s="225"/>
      <c r="E630" s="499"/>
      <c r="F630" s="154"/>
    </row>
    <row r="631" spans="1:32" s="64" customFormat="1">
      <c r="A631" s="73"/>
      <c r="B631" s="58"/>
      <c r="C631" s="104"/>
      <c r="D631" s="225"/>
      <c r="E631" s="499"/>
      <c r="F631" s="154"/>
    </row>
    <row r="632" spans="1:32" s="64" customFormat="1" ht="15" customHeight="1">
      <c r="A632" s="73"/>
      <c r="B632" s="184"/>
      <c r="C632" s="360"/>
      <c r="D632" s="225"/>
      <c r="E632" s="499"/>
      <c r="F632" s="154"/>
      <c r="AC632" s="64">
        <v>1</v>
      </c>
      <c r="AD632" s="64">
        <f>0.61+0.46</f>
        <v>1.07</v>
      </c>
      <c r="AE632" s="64">
        <v>0.15</v>
      </c>
      <c r="AF632" s="64">
        <f>AC632*AD632*AE632</f>
        <v>0.1605</v>
      </c>
    </row>
    <row r="633" spans="1:32" s="64" customFormat="1">
      <c r="A633" s="73"/>
      <c r="B633" s="58"/>
      <c r="C633" s="104"/>
      <c r="D633" s="225"/>
      <c r="E633" s="499"/>
      <c r="F633" s="154"/>
    </row>
    <row r="634" spans="1:32" s="64" customFormat="1" ht="12.75" hidden="1" customHeight="1">
      <c r="A634" s="73"/>
      <c r="B634" s="58"/>
      <c r="C634" s="104"/>
      <c r="D634" s="225"/>
      <c r="E634" s="499"/>
      <c r="F634" s="154"/>
      <c r="G634" s="64">
        <v>5.0199999999999996</v>
      </c>
      <c r="H634" s="64">
        <v>1</v>
      </c>
      <c r="I634" s="64">
        <v>0.15</v>
      </c>
      <c r="J634" s="64">
        <v>3</v>
      </c>
      <c r="K634" s="122">
        <f>G634*H634*I634*J634</f>
        <v>2.2589999999999995</v>
      </c>
    </row>
    <row r="635" spans="1:32" s="64" customFormat="1" ht="12.75" hidden="1" customHeight="1">
      <c r="A635" s="73"/>
      <c r="B635" s="58"/>
      <c r="C635" s="104"/>
      <c r="D635" s="225"/>
      <c r="E635" s="499"/>
      <c r="F635" s="154"/>
      <c r="K635" s="64">
        <f>SUM(K628:K634)</f>
        <v>4.7969774999999988</v>
      </c>
    </row>
    <row r="636" spans="1:32" s="64" customFormat="1" ht="12.75" hidden="1" customHeight="1">
      <c r="A636" s="73"/>
      <c r="B636" s="58"/>
      <c r="C636" s="104"/>
      <c r="D636" s="225"/>
      <c r="E636" s="499"/>
      <c r="F636" s="154"/>
    </row>
    <row r="637" spans="1:32" s="64" customFormat="1" collapsed="1">
      <c r="A637" s="73"/>
      <c r="B637" s="58"/>
      <c r="C637" s="104"/>
      <c r="D637" s="225"/>
      <c r="E637" s="499"/>
      <c r="F637" s="154"/>
    </row>
    <row r="638" spans="1:32" s="64" customFormat="1">
      <c r="A638" s="73"/>
      <c r="B638" s="208"/>
      <c r="C638" s="194"/>
      <c r="D638" s="225"/>
      <c r="E638" s="499"/>
      <c r="F638" s="154"/>
    </row>
    <row r="639" spans="1:32" s="64" customFormat="1">
      <c r="A639" s="73"/>
      <c r="B639" s="188"/>
      <c r="C639" s="104"/>
      <c r="D639" s="225"/>
      <c r="E639" s="499"/>
      <c r="F639" s="154"/>
    </row>
    <row r="640" spans="1:32" s="64" customFormat="1">
      <c r="A640" s="73"/>
      <c r="B640" s="188"/>
      <c r="C640" s="104"/>
      <c r="D640" s="225"/>
      <c r="E640" s="499"/>
      <c r="F640" s="154"/>
    </row>
    <row r="641" spans="1:32" s="64" customFormat="1">
      <c r="A641" s="73"/>
      <c r="B641" s="187"/>
      <c r="C641" s="377"/>
      <c r="D641" s="225"/>
      <c r="E641" s="499"/>
      <c r="F641" s="154"/>
      <c r="G641" s="64">
        <v>1.05</v>
      </c>
      <c r="H641" s="64">
        <v>4</v>
      </c>
      <c r="I641" s="64">
        <v>4</v>
      </c>
      <c r="J641" s="64">
        <f>G641*H641*I641</f>
        <v>16.8</v>
      </c>
      <c r="K641" s="64">
        <v>1.5780000000000001</v>
      </c>
      <c r="L641" s="64">
        <f>J641*K641</f>
        <v>26.510400000000001</v>
      </c>
      <c r="AC641" s="64">
        <f>1*2</f>
        <v>2</v>
      </c>
      <c r="AD641" s="64">
        <v>3</v>
      </c>
      <c r="AE641" s="64">
        <f>AC641*AD641</f>
        <v>6</v>
      </c>
    </row>
    <row r="642" spans="1:32" s="64" customFormat="1">
      <c r="A642" s="73"/>
      <c r="B642" s="188"/>
      <c r="C642" s="104"/>
      <c r="D642" s="225"/>
      <c r="E642" s="499"/>
      <c r="F642" s="154"/>
      <c r="J642" s="64">
        <f>G642*H642*I642</f>
        <v>0</v>
      </c>
      <c r="AD642" s="64">
        <v>0.995</v>
      </c>
      <c r="AE642" s="64">
        <f>AD642*AE641</f>
        <v>5.97</v>
      </c>
    </row>
    <row r="643" spans="1:32" s="64" customFormat="1">
      <c r="A643" s="73"/>
      <c r="B643" s="187"/>
      <c r="C643" s="377"/>
      <c r="D643" s="225"/>
      <c r="E643" s="499"/>
      <c r="F643" s="154"/>
      <c r="G643" s="64">
        <f>5.09+0.3+0.9</f>
        <v>6.29</v>
      </c>
      <c r="H643" s="64">
        <f>(1.05/0.15)+1</f>
        <v>8</v>
      </c>
      <c r="I643" s="64">
        <v>2</v>
      </c>
      <c r="K643" s="64">
        <f>G643*H643*I643</f>
        <v>100.64</v>
      </c>
      <c r="AC643" s="64">
        <v>4.92</v>
      </c>
      <c r="AD643" s="64">
        <f>(1/0.2)+1</f>
        <v>6</v>
      </c>
      <c r="AE643" s="64">
        <f>AC643*AD643</f>
        <v>29.52</v>
      </c>
    </row>
    <row r="644" spans="1:32" s="64" customFormat="1" ht="12.75" hidden="1" customHeight="1">
      <c r="A644" s="73"/>
      <c r="B644" s="187"/>
      <c r="C644" s="377"/>
      <c r="D644" s="225"/>
      <c r="E644" s="499"/>
      <c r="F644" s="154"/>
      <c r="G644" s="64">
        <v>1.05</v>
      </c>
      <c r="H644" s="64">
        <f>(6.29/0.15)+1</f>
        <v>42.933333333333337</v>
      </c>
      <c r="I644" s="64">
        <v>2</v>
      </c>
      <c r="K644" s="64">
        <f>G644*H644*I644</f>
        <v>90.160000000000011</v>
      </c>
      <c r="AC644" s="64">
        <v>1</v>
      </c>
      <c r="AD644" s="64">
        <f>(1.64/0.2)+1</f>
        <v>9.1999999999999993</v>
      </c>
      <c r="AE644" s="64">
        <f>AC644*AD644</f>
        <v>9.1999999999999993</v>
      </c>
    </row>
    <row r="645" spans="1:32" s="64" customFormat="1" ht="12.75" hidden="1" customHeight="1">
      <c r="A645" s="73"/>
      <c r="B645" s="187"/>
      <c r="C645" s="377"/>
      <c r="D645" s="225"/>
      <c r="E645" s="499"/>
      <c r="F645" s="154"/>
      <c r="G645" s="64">
        <f>2.34+0.6</f>
        <v>2.94</v>
      </c>
      <c r="H645" s="64">
        <f>(1.05/0.15)+1</f>
        <v>8</v>
      </c>
      <c r="I645" s="64">
        <v>2</v>
      </c>
      <c r="J645" s="64">
        <v>3</v>
      </c>
      <c r="K645" s="64">
        <f>G645*H645*I645*J645</f>
        <v>141.12</v>
      </c>
      <c r="AD645" s="64">
        <v>0.995</v>
      </c>
      <c r="AE645" s="64">
        <f>SUM(AE643:AE644)</f>
        <v>38.72</v>
      </c>
      <c r="AF645" s="64">
        <f>AD645*AE645</f>
        <v>38.526399999999995</v>
      </c>
    </row>
    <row r="646" spans="1:32" s="64" customFormat="1" collapsed="1">
      <c r="A646" s="73"/>
      <c r="B646" s="187"/>
      <c r="C646" s="377"/>
      <c r="D646" s="225"/>
      <c r="E646" s="499"/>
      <c r="F646" s="154"/>
      <c r="G646" s="64">
        <f>4.12+0.9</f>
        <v>5.0200000000000005</v>
      </c>
      <c r="H646" s="64">
        <f>(1.05/0.15)+1</f>
        <v>8</v>
      </c>
      <c r="I646" s="64">
        <v>2</v>
      </c>
      <c r="J646" s="64">
        <v>3</v>
      </c>
      <c r="K646" s="64">
        <f>G646*H646*I646*J646</f>
        <v>240.96000000000004</v>
      </c>
    </row>
    <row r="647" spans="1:32" s="64" customFormat="1">
      <c r="A647" s="73"/>
      <c r="B647" s="187"/>
      <c r="C647" s="377"/>
      <c r="D647" s="225"/>
      <c r="E647" s="499"/>
      <c r="F647" s="154"/>
      <c r="G647" s="64">
        <v>1.05</v>
      </c>
      <c r="H647" s="64">
        <f>(2.94/0.15)+1</f>
        <v>20.6</v>
      </c>
      <c r="I647" s="64">
        <v>2</v>
      </c>
      <c r="J647" s="64">
        <v>3</v>
      </c>
      <c r="K647" s="64">
        <f>G647*H647*I647*J647</f>
        <v>129.78000000000003</v>
      </c>
      <c r="AC647" s="64">
        <v>1</v>
      </c>
      <c r="AD647" s="64">
        <v>4</v>
      </c>
      <c r="AE647" s="64">
        <f>AC647*AD647</f>
        <v>4</v>
      </c>
    </row>
    <row r="648" spans="1:32" s="64" customFormat="1">
      <c r="A648" s="73"/>
      <c r="B648" s="184"/>
      <c r="C648" s="360"/>
      <c r="D648" s="225"/>
      <c r="E648" s="499"/>
      <c r="F648" s="154"/>
    </row>
    <row r="649" spans="1:32" s="64" customFormat="1">
      <c r="A649" s="228"/>
      <c r="B649" s="107"/>
      <c r="C649" s="355"/>
      <c r="D649" s="229"/>
      <c r="E649" s="508"/>
      <c r="F649" s="508"/>
    </row>
    <row r="650" spans="1:32" s="64" customFormat="1">
      <c r="A650" s="73"/>
      <c r="B650" s="109" t="str">
        <f>B592</f>
        <v>STAIRCASE</v>
      </c>
      <c r="C650" s="440">
        <v>15</v>
      </c>
      <c r="D650" s="441"/>
      <c r="E650" s="496"/>
      <c r="F650" s="509">
        <f>SUM(F592:F647)</f>
        <v>60000</v>
      </c>
    </row>
    <row r="651" spans="1:32" s="64" customFormat="1">
      <c r="A651" s="112"/>
      <c r="B651" s="113"/>
      <c r="C651" s="356"/>
      <c r="D651" s="230"/>
      <c r="E651" s="510"/>
      <c r="F651" s="510"/>
    </row>
    <row r="652" spans="1:32" s="64" customFormat="1">
      <c r="A652" s="204"/>
      <c r="C652" s="223"/>
      <c r="D652" s="231"/>
      <c r="E652" s="512"/>
      <c r="F652" s="512"/>
    </row>
    <row r="653" spans="1:32" s="64" customFormat="1">
      <c r="A653" s="204"/>
      <c r="C653" s="206">
        <f>C587+1</f>
        <v>12</v>
      </c>
      <c r="D653" s="231"/>
      <c r="E653" s="512"/>
      <c r="F653" s="512"/>
    </row>
    <row r="654" spans="1:32" s="56" customFormat="1">
      <c r="A654" s="145"/>
      <c r="B654" s="79"/>
      <c r="C654" s="365"/>
      <c r="D654" s="89"/>
      <c r="E654" s="538"/>
      <c r="F654" s="538"/>
    </row>
    <row r="655" spans="1:32" s="56" customFormat="1">
      <c r="A655" s="254" t="s">
        <v>0</v>
      </c>
      <c r="B655" s="255" t="s">
        <v>1</v>
      </c>
      <c r="C655" s="378" t="s">
        <v>2</v>
      </c>
      <c r="D655" s="256" t="s">
        <v>3</v>
      </c>
      <c r="E655" s="551" t="s">
        <v>4</v>
      </c>
      <c r="F655" s="552" t="s">
        <v>16</v>
      </c>
    </row>
    <row r="656" spans="1:32" s="56" customFormat="1">
      <c r="A656" s="142"/>
      <c r="B656" s="93"/>
      <c r="C656" s="367"/>
      <c r="D656" s="94"/>
      <c r="E656" s="541"/>
      <c r="F656" s="541"/>
    </row>
    <row r="657" spans="1:40" s="56" customFormat="1">
      <c r="A657" s="259"/>
      <c r="B657" s="102"/>
      <c r="C657" s="135"/>
      <c r="D657" s="271"/>
      <c r="E657" s="553"/>
      <c r="F657" s="543"/>
    </row>
    <row r="658" spans="1:40" s="56" customFormat="1">
      <c r="A658" s="259"/>
      <c r="B658" s="119" t="s">
        <v>150</v>
      </c>
      <c r="C658" s="135"/>
      <c r="D658" s="260"/>
      <c r="E658" s="281"/>
      <c r="F658" s="154"/>
    </row>
    <row r="659" spans="1:40" s="56" customFormat="1">
      <c r="A659" s="143"/>
      <c r="B659" s="121"/>
      <c r="C659" s="135"/>
      <c r="D659" s="260"/>
      <c r="E659" s="281"/>
      <c r="F659" s="154"/>
    </row>
    <row r="660" spans="1:40" s="56" customFormat="1">
      <c r="A660" s="143"/>
      <c r="B660" s="455" t="s">
        <v>151</v>
      </c>
      <c r="C660" s="135"/>
      <c r="D660" s="260"/>
      <c r="E660" s="281"/>
      <c r="F660" s="154"/>
    </row>
    <row r="661" spans="1:40" s="56" customFormat="1">
      <c r="A661" s="143"/>
      <c r="B661" s="455"/>
      <c r="C661" s="104"/>
      <c r="D661" s="182"/>
      <c r="E661" s="504"/>
      <c r="F661" s="154"/>
      <c r="G661" s="64"/>
      <c r="H661" s="64"/>
      <c r="I661" s="64"/>
      <c r="J661" s="64"/>
      <c r="K661" s="64"/>
      <c r="L661" s="64"/>
      <c r="M661" s="64"/>
      <c r="N661" s="64"/>
      <c r="O661" s="64"/>
      <c r="P661" s="64"/>
      <c r="Q661" s="64"/>
      <c r="R661" s="64"/>
      <c r="S661" s="64"/>
      <c r="T661" s="64"/>
      <c r="U661" s="64"/>
      <c r="V661" s="64"/>
      <c r="W661" s="64"/>
      <c r="X661" s="64"/>
      <c r="Y661" s="64"/>
      <c r="Z661" s="64"/>
      <c r="AA661" s="64"/>
      <c r="AB661" s="64"/>
      <c r="AC661" s="64">
        <v>4.22</v>
      </c>
      <c r="AD661" s="64">
        <v>3.05</v>
      </c>
      <c r="AE661" s="118">
        <f>AC661*AD661</f>
        <v>12.870999999999999</v>
      </c>
    </row>
    <row r="662" spans="1:40" s="152" customFormat="1" ht="12.75" customHeight="1">
      <c r="A662" s="277" t="s">
        <v>7</v>
      </c>
      <c r="B662" s="455"/>
      <c r="C662" s="379"/>
      <c r="D662" s="260"/>
      <c r="E662" s="303"/>
      <c r="F662" s="154"/>
      <c r="G662" s="56"/>
      <c r="H662" s="56"/>
      <c r="I662" s="56"/>
      <c r="J662" s="56"/>
      <c r="K662" s="56"/>
      <c r="L662" s="56"/>
      <c r="M662" s="56"/>
      <c r="N662" s="56"/>
      <c r="O662" s="56"/>
      <c r="P662" s="56"/>
      <c r="Q662" s="56"/>
      <c r="R662" s="56"/>
      <c r="S662" s="56"/>
      <c r="T662" s="56"/>
      <c r="U662" s="56"/>
      <c r="V662" s="56"/>
      <c r="W662" s="56"/>
      <c r="X662" s="56"/>
      <c r="Y662" s="56"/>
      <c r="Z662" s="56"/>
      <c r="AA662" s="56"/>
      <c r="AB662" s="56"/>
      <c r="AC662" s="56">
        <v>3.1</v>
      </c>
      <c r="AD662" s="56">
        <v>2.1800000000000002</v>
      </c>
      <c r="AE662" s="78">
        <f>AC662*AD662</f>
        <v>6.7580000000000009</v>
      </c>
    </row>
    <row r="663" spans="1:40" s="152" customFormat="1">
      <c r="A663" s="277"/>
      <c r="B663" s="455"/>
      <c r="C663" s="104"/>
      <c r="D663" s="182"/>
      <c r="E663" s="504"/>
      <c r="F663" s="154"/>
      <c r="G663" s="64"/>
      <c r="H663" s="64"/>
      <c r="I663" s="64"/>
      <c r="J663" s="64"/>
      <c r="K663" s="64"/>
      <c r="L663" s="64"/>
      <c r="M663" s="64"/>
      <c r="N663" s="64"/>
      <c r="O663" s="64"/>
      <c r="P663" s="64"/>
      <c r="Q663" s="64"/>
      <c r="R663" s="64"/>
      <c r="S663" s="64"/>
      <c r="T663" s="64"/>
      <c r="U663" s="64"/>
      <c r="V663" s="64"/>
      <c r="W663" s="64"/>
      <c r="X663" s="64"/>
      <c r="Y663" s="64"/>
      <c r="Z663" s="64"/>
      <c r="AA663" s="64"/>
      <c r="AB663" s="64"/>
      <c r="AC663" s="64">
        <v>1.28</v>
      </c>
      <c r="AD663" s="64">
        <f>3.05+3.05+6</f>
        <v>12.1</v>
      </c>
      <c r="AE663" s="150">
        <f>AC663*AD663*2</f>
        <v>30.975999999999999</v>
      </c>
    </row>
    <row r="664" spans="1:40" s="152" customFormat="1" ht="15.75">
      <c r="A664" s="277"/>
      <c r="B664" s="455"/>
      <c r="C664" s="104">
        <v>66</v>
      </c>
      <c r="D664" s="218" t="s">
        <v>46</v>
      </c>
      <c r="E664" s="504"/>
      <c r="F664" s="154"/>
      <c r="G664" s="56"/>
      <c r="H664" s="56"/>
      <c r="I664" s="56"/>
      <c r="J664" s="56"/>
      <c r="K664" s="56"/>
      <c r="L664" s="56"/>
      <c r="M664" s="56"/>
      <c r="N664" s="56"/>
      <c r="O664" s="56"/>
      <c r="P664" s="56"/>
      <c r="Q664" s="56"/>
      <c r="R664" s="56"/>
      <c r="S664" s="56"/>
      <c r="T664" s="56"/>
      <c r="U664" s="56"/>
      <c r="V664" s="56"/>
      <c r="W664" s="56"/>
      <c r="X664" s="56"/>
      <c r="Y664" s="56"/>
      <c r="Z664" s="56"/>
      <c r="AA664" s="56"/>
      <c r="AB664" s="56"/>
      <c r="AC664" s="56"/>
      <c r="AD664" s="56"/>
      <c r="AE664" s="56">
        <f>SUM(AE661:AE663)</f>
        <v>50.604999999999997</v>
      </c>
      <c r="AL664" s="152">
        <v>22.09</v>
      </c>
      <c r="AM664" s="152">
        <v>3</v>
      </c>
      <c r="AN664" s="152">
        <f>AL664*AM664</f>
        <v>66.27</v>
      </c>
    </row>
    <row r="665" spans="1:40" s="152" customFormat="1">
      <c r="A665" s="277"/>
      <c r="B665" s="156"/>
      <c r="C665" s="379"/>
      <c r="D665" s="260"/>
      <c r="E665" s="303"/>
      <c r="F665" s="154"/>
      <c r="G665" s="56"/>
      <c r="H665" s="56"/>
      <c r="I665" s="56"/>
      <c r="J665" s="56"/>
      <c r="K665" s="56"/>
      <c r="L665" s="56"/>
      <c r="M665" s="56"/>
      <c r="N665" s="56"/>
      <c r="O665" s="56"/>
      <c r="P665" s="56"/>
      <c r="Q665" s="56"/>
      <c r="R665" s="56"/>
      <c r="S665" s="56"/>
      <c r="T665" s="56"/>
      <c r="U665" s="56"/>
      <c r="V665" s="56"/>
      <c r="W665" s="56"/>
      <c r="X665" s="56"/>
      <c r="Y665" s="56"/>
      <c r="Z665" s="56"/>
      <c r="AA665" s="56"/>
      <c r="AB665" s="56"/>
      <c r="AC665" s="56"/>
      <c r="AD665" s="56"/>
      <c r="AE665" s="78"/>
    </row>
    <row r="666" spans="1:40" s="152" customFormat="1">
      <c r="A666" s="277"/>
      <c r="B666" s="156"/>
      <c r="C666" s="104"/>
      <c r="D666" s="182"/>
      <c r="E666" s="504"/>
      <c r="F666" s="154"/>
      <c r="G666" s="64"/>
      <c r="H666" s="64"/>
      <c r="I666" s="64"/>
      <c r="J666" s="64"/>
      <c r="K666" s="64"/>
      <c r="L666" s="64"/>
      <c r="M666" s="64"/>
      <c r="N666" s="64"/>
      <c r="O666" s="64"/>
      <c r="P666" s="64"/>
      <c r="Q666" s="64"/>
      <c r="R666" s="64"/>
      <c r="S666" s="64"/>
      <c r="T666" s="64"/>
      <c r="U666" s="64"/>
      <c r="V666" s="64"/>
      <c r="W666" s="64"/>
      <c r="X666" s="64"/>
      <c r="Y666" s="64"/>
      <c r="Z666" s="64"/>
      <c r="AA666" s="64"/>
      <c r="AB666" s="64"/>
      <c r="AC666" s="64"/>
      <c r="AD666" s="64"/>
      <c r="AE666" s="150"/>
    </row>
    <row r="667" spans="1:40" s="56" customFormat="1" ht="12" customHeight="1">
      <c r="A667" s="264"/>
      <c r="B667" s="306"/>
      <c r="C667" s="104"/>
      <c r="D667" s="182"/>
      <c r="E667" s="504"/>
      <c r="F667" s="154"/>
    </row>
    <row r="668" spans="1:40" s="152" customFormat="1" ht="12.75" customHeight="1">
      <c r="A668" s="277"/>
      <c r="B668" s="306"/>
      <c r="C668" s="374"/>
      <c r="D668" s="260"/>
      <c r="E668" s="303"/>
      <c r="F668" s="154"/>
      <c r="AE668" s="157"/>
    </row>
    <row r="669" spans="1:40" s="64" customFormat="1">
      <c r="A669" s="181"/>
      <c r="B669" s="306"/>
      <c r="C669" s="104"/>
      <c r="D669" s="182"/>
      <c r="E669" s="504"/>
      <c r="F669" s="154"/>
      <c r="AE669" s="150"/>
    </row>
    <row r="670" spans="1:40" s="64" customFormat="1">
      <c r="A670" s="181"/>
      <c r="B670" s="306"/>
      <c r="C670" s="138"/>
      <c r="D670" s="241"/>
      <c r="E670" s="554"/>
      <c r="F670" s="154"/>
    </row>
    <row r="671" spans="1:40" s="64" customFormat="1" ht="12.75" customHeight="1">
      <c r="A671" s="177"/>
      <c r="B671" s="63"/>
      <c r="C671" s="104"/>
      <c r="D671" s="182"/>
      <c r="E671" s="504"/>
      <c r="F671" s="154"/>
    </row>
    <row r="672" spans="1:40" s="64" customFormat="1" ht="14.25" customHeight="1">
      <c r="A672" s="177"/>
      <c r="B672" s="63"/>
      <c r="C672" s="104"/>
      <c r="D672" s="182"/>
      <c r="E672" s="504"/>
      <c r="F672" s="154"/>
      <c r="AE672" s="118"/>
    </row>
    <row r="673" spans="1:31" s="56" customFormat="1">
      <c r="A673" s="259"/>
      <c r="B673" s="63"/>
      <c r="C673" s="379"/>
      <c r="D673" s="260"/>
      <c r="E673" s="303"/>
      <c r="F673" s="154"/>
      <c r="AE673" s="78"/>
    </row>
    <row r="674" spans="1:31" s="56" customFormat="1">
      <c r="A674" s="259"/>
      <c r="B674" s="63"/>
      <c r="C674" s="104"/>
      <c r="D674" s="182"/>
      <c r="E674" s="504"/>
      <c r="F674" s="154"/>
      <c r="G674" s="64"/>
      <c r="H674" s="64"/>
      <c r="I674" s="64"/>
      <c r="J674" s="64"/>
      <c r="K674" s="64"/>
      <c r="L674" s="64"/>
      <c r="M674" s="64"/>
      <c r="N674" s="64"/>
      <c r="O674" s="64"/>
      <c r="P674" s="64"/>
      <c r="Q674" s="64"/>
      <c r="R674" s="64"/>
      <c r="S674" s="64"/>
      <c r="T674" s="64"/>
      <c r="U674" s="64"/>
      <c r="V674" s="64"/>
      <c r="W674" s="64"/>
      <c r="X674" s="64"/>
      <c r="Y674" s="64"/>
      <c r="Z674" s="64"/>
      <c r="AA674" s="64"/>
      <c r="AB674" s="64"/>
      <c r="AC674" s="64"/>
      <c r="AD674" s="64"/>
      <c r="AE674" s="150"/>
    </row>
    <row r="675" spans="1:31" s="56" customFormat="1">
      <c r="A675" s="259"/>
      <c r="B675" s="63"/>
      <c r="C675" s="104"/>
      <c r="D675" s="182"/>
      <c r="E675" s="504"/>
      <c r="F675" s="154"/>
    </row>
    <row r="676" spans="1:31" s="56" customFormat="1" ht="18.75" customHeight="1">
      <c r="A676" s="259"/>
      <c r="B676" s="54"/>
      <c r="C676" s="379"/>
      <c r="D676" s="260"/>
      <c r="E676" s="303"/>
      <c r="F676" s="154"/>
    </row>
    <row r="677" spans="1:31" s="56" customFormat="1">
      <c r="A677" s="259"/>
      <c r="B677" s="54"/>
      <c r="C677" s="379"/>
      <c r="D677" s="260"/>
      <c r="E677" s="303"/>
      <c r="F677" s="154"/>
    </row>
    <row r="678" spans="1:31" s="152" customFormat="1" ht="12.75" customHeight="1">
      <c r="A678" s="277"/>
      <c r="B678" s="156"/>
      <c r="C678" s="380"/>
      <c r="D678" s="280"/>
      <c r="E678" s="555"/>
      <c r="F678" s="556"/>
    </row>
    <row r="679" spans="1:31" s="152" customFormat="1" ht="12.75" customHeight="1">
      <c r="A679" s="277"/>
      <c r="B679" s="156"/>
      <c r="C679" s="380"/>
      <c r="D679" s="280"/>
      <c r="E679" s="555"/>
      <c r="F679" s="556"/>
    </row>
    <row r="680" spans="1:31" s="152" customFormat="1" ht="12.75" customHeight="1">
      <c r="A680" s="277"/>
      <c r="B680" s="156"/>
      <c r="C680" s="380"/>
      <c r="D680" s="280"/>
      <c r="E680" s="555"/>
      <c r="F680" s="556"/>
    </row>
    <row r="681" spans="1:31" s="152" customFormat="1">
      <c r="A681" s="277"/>
      <c r="B681" s="156"/>
      <c r="C681" s="380"/>
      <c r="D681" s="280"/>
      <c r="E681" s="555"/>
      <c r="F681" s="556"/>
    </row>
    <row r="682" spans="1:31" s="152" customFormat="1">
      <c r="A682" s="277"/>
      <c r="B682" s="156"/>
      <c r="C682" s="380"/>
      <c r="D682" s="443"/>
      <c r="E682" s="555"/>
      <c r="F682" s="556"/>
    </row>
    <row r="683" spans="1:31" s="152" customFormat="1">
      <c r="A683" s="277"/>
      <c r="B683" s="156"/>
      <c r="C683" s="380"/>
      <c r="D683" s="443"/>
      <c r="E683" s="555"/>
      <c r="F683" s="556"/>
    </row>
    <row r="684" spans="1:31" s="152" customFormat="1">
      <c r="A684" s="277"/>
      <c r="B684" s="214"/>
      <c r="C684" s="380"/>
      <c r="D684" s="218"/>
      <c r="E684" s="555"/>
      <c r="F684" s="556"/>
    </row>
    <row r="685" spans="1:31" s="152" customFormat="1">
      <c r="A685" s="277"/>
      <c r="B685" s="214"/>
      <c r="C685" s="380"/>
      <c r="D685" s="218"/>
      <c r="E685" s="555"/>
      <c r="F685" s="556"/>
    </row>
    <row r="686" spans="1:31" s="152" customFormat="1" ht="12.75" customHeight="1">
      <c r="A686" s="277"/>
      <c r="B686" s="187"/>
      <c r="C686" s="381"/>
      <c r="D686" s="218"/>
      <c r="E686" s="281"/>
      <c r="F686" s="154"/>
    </row>
    <row r="687" spans="1:31" s="152" customFormat="1">
      <c r="A687" s="277"/>
      <c r="B687" s="187"/>
      <c r="C687" s="381"/>
      <c r="D687" s="218"/>
      <c r="E687" s="281"/>
      <c r="F687" s="154"/>
    </row>
    <row r="688" spans="1:31" s="152" customFormat="1">
      <c r="A688" s="277"/>
      <c r="B688" s="187"/>
      <c r="C688" s="381"/>
      <c r="D688" s="218"/>
      <c r="E688" s="281"/>
      <c r="F688" s="154"/>
    </row>
    <row r="689" spans="1:6" s="152" customFormat="1" ht="12.75" customHeight="1">
      <c r="A689" s="277"/>
      <c r="B689" s="187"/>
      <c r="C689" s="380"/>
      <c r="D689" s="155"/>
      <c r="E689" s="281"/>
      <c r="F689" s="154"/>
    </row>
    <row r="690" spans="1:6" s="152" customFormat="1" ht="12.75" customHeight="1">
      <c r="A690" s="277"/>
      <c r="B690" s="156"/>
      <c r="C690" s="380"/>
      <c r="D690" s="218"/>
      <c r="E690" s="555"/>
      <c r="F690" s="556"/>
    </row>
    <row r="691" spans="1:6" s="152" customFormat="1">
      <c r="A691" s="277"/>
      <c r="B691" s="156"/>
      <c r="C691" s="380"/>
      <c r="D691" s="218"/>
      <c r="E691" s="555"/>
      <c r="F691" s="556"/>
    </row>
    <row r="692" spans="1:6" s="152" customFormat="1">
      <c r="A692" s="277"/>
      <c r="B692" s="156"/>
      <c r="C692" s="380"/>
      <c r="D692" s="218"/>
      <c r="E692" s="555"/>
      <c r="F692" s="556"/>
    </row>
    <row r="693" spans="1:6" s="152" customFormat="1">
      <c r="A693" s="277"/>
      <c r="B693" s="156"/>
      <c r="C693" s="380"/>
      <c r="D693" s="218"/>
      <c r="E693" s="555"/>
      <c r="F693" s="556"/>
    </row>
    <row r="694" spans="1:6" s="56" customFormat="1" ht="13.5">
      <c r="A694" s="259"/>
      <c r="B694" s="133"/>
      <c r="C694" s="267"/>
      <c r="D694" s="271"/>
      <c r="E694" s="553"/>
      <c r="F694" s="543"/>
    </row>
    <row r="695" spans="1:6" s="56" customFormat="1" ht="13.5">
      <c r="A695" s="259"/>
      <c r="B695" s="133"/>
      <c r="C695" s="267"/>
      <c r="D695" s="271"/>
      <c r="E695" s="553"/>
      <c r="F695" s="543"/>
    </row>
    <row r="696" spans="1:6" s="56" customFormat="1" ht="13.5">
      <c r="A696" s="259"/>
      <c r="B696" s="133"/>
      <c r="C696" s="267"/>
      <c r="D696" s="271"/>
      <c r="E696" s="553"/>
      <c r="F696" s="543"/>
    </row>
    <row r="697" spans="1:6" s="56" customFormat="1" ht="13.5">
      <c r="A697" s="259"/>
      <c r="B697" s="133"/>
      <c r="C697" s="267"/>
      <c r="D697" s="271"/>
      <c r="E697" s="553"/>
      <c r="F697" s="543"/>
    </row>
    <row r="698" spans="1:6" s="56" customFormat="1">
      <c r="A698" s="259"/>
      <c r="B698" s="212"/>
      <c r="C698" s="267"/>
      <c r="D698" s="271"/>
      <c r="E698" s="553"/>
      <c r="F698" s="543"/>
    </row>
    <row r="699" spans="1:6" s="56" customFormat="1">
      <c r="A699" s="259"/>
      <c r="B699" s="212"/>
      <c r="C699" s="267"/>
      <c r="D699" s="271"/>
      <c r="E699" s="553"/>
      <c r="F699" s="543"/>
    </row>
    <row r="700" spans="1:6" s="56" customFormat="1">
      <c r="A700" s="259"/>
      <c r="B700" s="77"/>
      <c r="C700" s="135"/>
      <c r="D700" s="260"/>
      <c r="E700" s="557"/>
      <c r="F700" s="154"/>
    </row>
    <row r="701" spans="1:6" s="56" customFormat="1">
      <c r="A701" s="259"/>
      <c r="B701" s="187"/>
      <c r="C701" s="135"/>
      <c r="D701" s="260"/>
      <c r="E701" s="557"/>
      <c r="F701" s="154"/>
    </row>
    <row r="702" spans="1:6" s="56" customFormat="1">
      <c r="A702" s="259"/>
      <c r="B702" s="54"/>
      <c r="C702" s="135"/>
      <c r="D702" s="260"/>
      <c r="E702" s="557"/>
      <c r="F702" s="154"/>
    </row>
    <row r="703" spans="1:6" s="56" customFormat="1">
      <c r="A703" s="259"/>
      <c r="B703" s="54"/>
      <c r="C703" s="135"/>
      <c r="D703" s="260"/>
      <c r="E703" s="557"/>
      <c r="F703" s="154"/>
    </row>
    <row r="704" spans="1:6" s="56" customFormat="1">
      <c r="A704" s="141"/>
      <c r="B704" s="79"/>
      <c r="C704" s="368"/>
      <c r="D704" s="81"/>
      <c r="E704" s="545"/>
      <c r="F704" s="545"/>
    </row>
    <row r="705" spans="1:6" s="56" customFormat="1">
      <c r="A705" s="259"/>
      <c r="B705" s="255" t="str">
        <f>B658</f>
        <v xml:space="preserve">SECURITY GRILLAGE </v>
      </c>
      <c r="C705" s="440">
        <v>15</v>
      </c>
      <c r="D705" s="441"/>
      <c r="E705" s="546"/>
      <c r="F705" s="558"/>
    </row>
    <row r="706" spans="1:6" s="56" customFormat="1">
      <c r="A706" s="142"/>
      <c r="B706" s="93"/>
      <c r="C706" s="369"/>
      <c r="D706" s="83"/>
      <c r="E706" s="548"/>
      <c r="F706" s="548"/>
    </row>
    <row r="707" spans="1:6" s="56" customFormat="1">
      <c r="A707" s="144"/>
      <c r="C707" s="382"/>
      <c r="D707" s="87"/>
      <c r="E707" s="549"/>
      <c r="F707" s="549"/>
    </row>
    <row r="708" spans="1:6" s="56" customFormat="1">
      <c r="A708" s="144"/>
      <c r="C708" s="86">
        <v>13</v>
      </c>
      <c r="D708" s="87"/>
      <c r="E708" s="549"/>
      <c r="F708" s="549"/>
    </row>
    <row r="709" spans="1:6" s="64" customFormat="1">
      <c r="A709" s="106"/>
      <c r="B709" s="107"/>
      <c r="C709" s="352"/>
      <c r="D709" s="232"/>
      <c r="E709" s="513"/>
      <c r="F709" s="513"/>
    </row>
    <row r="710" spans="1:6" s="64" customFormat="1">
      <c r="A710" s="109" t="s">
        <v>0</v>
      </c>
      <c r="B710" s="109" t="s">
        <v>1</v>
      </c>
      <c r="C710" s="353" t="s">
        <v>2</v>
      </c>
      <c r="D710" s="233" t="s">
        <v>3</v>
      </c>
      <c r="E710" s="514" t="s">
        <v>4</v>
      </c>
      <c r="F710" s="515" t="s">
        <v>5</v>
      </c>
    </row>
    <row r="711" spans="1:6" s="64" customFormat="1">
      <c r="A711" s="112"/>
      <c r="B711" s="113"/>
      <c r="C711" s="354"/>
      <c r="D711" s="234"/>
      <c r="E711" s="516"/>
      <c r="F711" s="516"/>
    </row>
    <row r="712" spans="1:6" s="64" customFormat="1">
      <c r="A712" s="73"/>
      <c r="B712" s="61" t="s">
        <v>32</v>
      </c>
      <c r="C712" s="104"/>
      <c r="D712" s="225"/>
      <c r="E712" s="501"/>
      <c r="F712" s="154"/>
    </row>
    <row r="713" spans="1:6" s="64" customFormat="1">
      <c r="A713" s="73"/>
      <c r="B713" s="123" t="s">
        <v>65</v>
      </c>
      <c r="C713" s="104"/>
      <c r="D713" s="225"/>
      <c r="E713" s="501"/>
      <c r="F713" s="154" t="str">
        <f>IF(D713="item",E713,IF(C713="","",IF(E713="","",C713*E713)))</f>
        <v/>
      </c>
    </row>
    <row r="714" spans="1:6" s="64" customFormat="1">
      <c r="A714" s="73"/>
      <c r="B714" s="115"/>
      <c r="C714" s="104"/>
      <c r="D714" s="225"/>
      <c r="E714" s="501"/>
      <c r="F714" s="154"/>
    </row>
    <row r="715" spans="1:6" s="64" customFormat="1">
      <c r="A715" s="73"/>
      <c r="B715" s="115"/>
      <c r="C715" s="104"/>
      <c r="D715" s="225"/>
      <c r="E715" s="501"/>
      <c r="F715" s="154"/>
    </row>
    <row r="716" spans="1:6" s="64" customFormat="1" ht="12.75" customHeight="1">
      <c r="A716" s="73"/>
      <c r="B716" s="448" t="s">
        <v>54</v>
      </c>
      <c r="C716" s="104"/>
      <c r="D716" s="225"/>
      <c r="E716" s="501"/>
      <c r="F716" s="154"/>
    </row>
    <row r="717" spans="1:6" s="64" customFormat="1">
      <c r="A717" s="73"/>
      <c r="B717" s="448"/>
      <c r="C717" s="104"/>
      <c r="D717" s="225"/>
      <c r="E717" s="501"/>
      <c r="F717" s="154"/>
    </row>
    <row r="718" spans="1:6" s="64" customFormat="1">
      <c r="A718" s="73"/>
      <c r="B718" s="448"/>
      <c r="C718" s="104"/>
      <c r="D718" s="225"/>
      <c r="E718" s="501"/>
      <c r="F718" s="154"/>
    </row>
    <row r="719" spans="1:6" s="64" customFormat="1">
      <c r="A719" s="73"/>
      <c r="B719" s="448"/>
      <c r="C719" s="104"/>
      <c r="D719" s="225"/>
      <c r="E719" s="501"/>
      <c r="F719" s="154"/>
    </row>
    <row r="720" spans="1:6" s="64" customFormat="1">
      <c r="A720" s="73"/>
      <c r="B720" s="115"/>
      <c r="C720" s="104"/>
      <c r="D720" s="225"/>
      <c r="E720" s="501"/>
      <c r="F720" s="154"/>
    </row>
    <row r="721" spans="1:32" s="64" customFormat="1">
      <c r="A721" s="73"/>
      <c r="B721" s="115"/>
      <c r="C721" s="104"/>
      <c r="D721" s="225"/>
      <c r="E721" s="501"/>
      <c r="F721" s="154"/>
    </row>
    <row r="722" spans="1:32" s="64" customFormat="1" ht="15.75">
      <c r="A722" s="73" t="s">
        <v>7</v>
      </c>
      <c r="B722" s="59" t="s">
        <v>94</v>
      </c>
      <c r="C722" s="104">
        <v>1292</v>
      </c>
      <c r="D722" s="225" t="s">
        <v>46</v>
      </c>
      <c r="E722" s="501"/>
      <c r="F722" s="154"/>
      <c r="AC722" s="64">
        <f>(15.2+9)*2</f>
        <v>48.4</v>
      </c>
      <c r="AD722" s="64">
        <v>5.6</v>
      </c>
      <c r="AE722" s="118">
        <f>AC722*AD722</f>
        <v>271.03999999999996</v>
      </c>
    </row>
    <row r="723" spans="1:32" s="64" customFormat="1" hidden="1" outlineLevel="1">
      <c r="A723" s="73"/>
      <c r="B723" s="59" t="s">
        <v>69</v>
      </c>
      <c r="C723" s="104"/>
      <c r="D723" s="225"/>
      <c r="E723" s="501"/>
      <c r="F723" s="154"/>
      <c r="AC723" s="64">
        <f>(4.25+4.64+17.52+24.48+17.52+4.64+4.25+4.24+2.29+2.29+1.61+3.35+4.24+4.24+4.24+4.24+4.25+2.3+4.24+3.03+3.37+4.24+4.24)</f>
        <v>133.70999999999998</v>
      </c>
      <c r="AD723" s="64">
        <v>3.24</v>
      </c>
      <c r="AE723" s="118">
        <f>AC723*AD723</f>
        <v>433.22039999999998</v>
      </c>
    </row>
    <row r="724" spans="1:32" s="64" customFormat="1" hidden="1" outlineLevel="1">
      <c r="A724" s="73"/>
      <c r="B724" s="59"/>
      <c r="C724" s="104"/>
      <c r="D724" s="225"/>
      <c r="E724" s="501"/>
      <c r="F724" s="154"/>
      <c r="AC724" s="64">
        <f>0.9*0.6</f>
        <v>0.54</v>
      </c>
      <c r="AD724" s="64">
        <v>-24</v>
      </c>
      <c r="AE724" s="118">
        <f>AC724*AD724</f>
        <v>-12.96</v>
      </c>
    </row>
    <row r="725" spans="1:32" s="64" customFormat="1" hidden="1" outlineLevel="1">
      <c r="A725" s="73"/>
      <c r="B725" s="207"/>
      <c r="C725" s="104"/>
      <c r="D725" s="225"/>
      <c r="E725" s="501"/>
      <c r="F725" s="154"/>
      <c r="AC725" s="64">
        <f>(1.48+1.48+1.48+1.48+1.48+1.48+0.89+1.1+0.89+3.9+0.5+2.4+1.2+1+0.89)</f>
        <v>21.650000000000002</v>
      </c>
      <c r="AD725" s="64">
        <f>-(2.1*1)</f>
        <v>-2.1</v>
      </c>
      <c r="AE725" s="122">
        <f>AC725*AD725</f>
        <v>-45.465000000000003</v>
      </c>
    </row>
    <row r="726" spans="1:32" s="64" customFormat="1" ht="12.75" hidden="1" customHeight="1" outlineLevel="1">
      <c r="A726" s="73"/>
      <c r="B726" s="63"/>
      <c r="C726" s="104"/>
      <c r="D726" s="225"/>
      <c r="E726" s="501"/>
      <c r="F726" s="154"/>
      <c r="AE726" s="64">
        <f>SUM(AE722:AE725)</f>
        <v>645.83539999999982</v>
      </c>
      <c r="AF726" s="64">
        <f>AE726*2</f>
        <v>1291.6707999999996</v>
      </c>
    </row>
    <row r="727" spans="1:32" s="64" customFormat="1" ht="12.75" customHeight="1" collapsed="1">
      <c r="A727" s="73"/>
      <c r="B727" s="63"/>
      <c r="C727" s="104"/>
      <c r="D727" s="225"/>
      <c r="E727" s="501"/>
      <c r="F727" s="154"/>
    </row>
    <row r="728" spans="1:32" s="64" customFormat="1" ht="15.75">
      <c r="A728" s="73" t="s">
        <v>9</v>
      </c>
      <c r="B728" s="59" t="s">
        <v>95</v>
      </c>
      <c r="C728" s="104">
        <v>192</v>
      </c>
      <c r="D728" s="225" t="s">
        <v>46</v>
      </c>
      <c r="E728" s="501"/>
      <c r="F728" s="154"/>
      <c r="AC728" s="64">
        <f>(7.9+12.42)*2</f>
        <v>40.64</v>
      </c>
      <c r="AD728" s="64">
        <v>2.66</v>
      </c>
      <c r="AE728" s="118">
        <f>AC728*AD728</f>
        <v>108.1024</v>
      </c>
    </row>
    <row r="729" spans="1:32" s="64" customFormat="1" hidden="1" outlineLevel="1">
      <c r="A729" s="73"/>
      <c r="B729" s="59" t="s">
        <v>69</v>
      </c>
      <c r="C729" s="104"/>
      <c r="D729" s="225"/>
      <c r="E729" s="501"/>
      <c r="F729" s="154"/>
      <c r="AC729" s="64">
        <v>6</v>
      </c>
      <c r="AD729" s="64">
        <v>-1.2</v>
      </c>
      <c r="AE729" s="118">
        <f>AC729*AD729</f>
        <v>-7.1999999999999993</v>
      </c>
    </row>
    <row r="730" spans="1:32" s="64" customFormat="1" hidden="1" outlineLevel="1">
      <c r="A730" s="73"/>
      <c r="B730" s="207"/>
      <c r="C730" s="104"/>
      <c r="D730" s="225"/>
      <c r="E730" s="501"/>
      <c r="F730" s="154"/>
      <c r="AC730" s="64">
        <v>2.4</v>
      </c>
      <c r="AD730" s="64">
        <f>-(2.1*1)</f>
        <v>-2.1</v>
      </c>
      <c r="AE730" s="122">
        <f>AC730*AD730</f>
        <v>-5.04</v>
      </c>
    </row>
    <row r="731" spans="1:32" s="64" customFormat="1" ht="12.75" hidden="1" customHeight="1" outlineLevel="1">
      <c r="A731" s="73"/>
      <c r="B731" s="63"/>
      <c r="C731" s="104"/>
      <c r="D731" s="225"/>
      <c r="E731" s="501"/>
      <c r="F731" s="154"/>
      <c r="AE731" s="64">
        <f>SUM(AE728:AE730)</f>
        <v>95.862399999999994</v>
      </c>
      <c r="AF731" s="64">
        <f>AE731*2</f>
        <v>191.72479999999999</v>
      </c>
    </row>
    <row r="732" spans="1:32" s="64" customFormat="1" ht="12.75" hidden="1" customHeight="1" outlineLevel="1">
      <c r="A732" s="73"/>
      <c r="B732" s="63"/>
      <c r="C732" s="104"/>
      <c r="D732" s="225"/>
      <c r="E732" s="504"/>
      <c r="F732" s="154"/>
    </row>
    <row r="733" spans="1:32" s="64" customFormat="1" ht="12.75" hidden="1" customHeight="1" outlineLevel="1">
      <c r="A733" s="177"/>
      <c r="B733" s="63"/>
      <c r="C733" s="104"/>
      <c r="D733" s="241"/>
      <c r="E733" s="504"/>
      <c r="F733" s="154"/>
    </row>
    <row r="734" spans="1:32" s="64" customFormat="1" ht="12.75" customHeight="1" outlineLevel="1">
      <c r="A734" s="177"/>
      <c r="B734" s="63"/>
      <c r="C734" s="104"/>
      <c r="D734" s="241"/>
      <c r="E734" s="504"/>
      <c r="F734" s="154"/>
    </row>
    <row r="735" spans="1:32" s="64" customFormat="1" ht="12.75" customHeight="1">
      <c r="A735" s="73" t="s">
        <v>10</v>
      </c>
      <c r="B735" s="63" t="s">
        <v>129</v>
      </c>
      <c r="C735" s="104">
        <v>91</v>
      </c>
      <c r="D735" s="225" t="s">
        <v>46</v>
      </c>
      <c r="E735" s="501"/>
      <c r="F735" s="154"/>
      <c r="AC735" s="223">
        <f>C508</f>
        <v>91</v>
      </c>
    </row>
    <row r="736" spans="1:32" s="64" customFormat="1">
      <c r="A736" s="76"/>
      <c r="B736" s="63"/>
      <c r="C736" s="104"/>
      <c r="D736" s="209"/>
      <c r="E736" s="499"/>
      <c r="F736" s="154"/>
    </row>
    <row r="737" spans="1:33" s="64" customFormat="1" ht="12.75" customHeight="1">
      <c r="A737" s="73"/>
      <c r="B737" s="452" t="s">
        <v>80</v>
      </c>
      <c r="C737" s="194"/>
      <c r="D737" s="209"/>
      <c r="E737" s="499"/>
      <c r="F737" s="154"/>
    </row>
    <row r="738" spans="1:33" s="64" customFormat="1">
      <c r="A738" s="73"/>
      <c r="B738" s="453"/>
      <c r="C738" s="194"/>
      <c r="D738" s="209"/>
      <c r="E738" s="499"/>
      <c r="F738" s="154"/>
    </row>
    <row r="739" spans="1:33" s="64" customFormat="1">
      <c r="A739" s="73"/>
      <c r="B739" s="173"/>
      <c r="C739" s="104"/>
      <c r="D739" s="124"/>
      <c r="E739" s="499"/>
      <c r="F739" s="154"/>
    </row>
    <row r="740" spans="1:33" s="64" customFormat="1" ht="15.75">
      <c r="A740" s="73" t="s">
        <v>11</v>
      </c>
      <c r="B740" s="173" t="s">
        <v>206</v>
      </c>
      <c r="C740" s="104">
        <v>57</v>
      </c>
      <c r="D740" s="225" t="s">
        <v>46</v>
      </c>
      <c r="E740" s="499"/>
      <c r="F740" s="154"/>
      <c r="AC740" s="64">
        <v>0.8</v>
      </c>
      <c r="AD740" s="64">
        <v>2.1</v>
      </c>
      <c r="AE740" s="64">
        <v>3</v>
      </c>
      <c r="AF740" s="64">
        <f>AC740*AD740*AE740</f>
        <v>5.0400000000000009</v>
      </c>
      <c r="AG740" s="64">
        <f>AF740*2</f>
        <v>10.080000000000002</v>
      </c>
    </row>
    <row r="741" spans="1:33" s="64" customFormat="1" ht="13.5" customHeight="1">
      <c r="A741" s="73"/>
      <c r="B741" s="98"/>
      <c r="C741" s="104"/>
      <c r="D741" s="225"/>
      <c r="E741" s="499"/>
      <c r="F741" s="154"/>
    </row>
    <row r="742" spans="1:33" s="64" customFormat="1">
      <c r="A742" s="73" t="s">
        <v>12</v>
      </c>
      <c r="B742" s="173" t="s">
        <v>103</v>
      </c>
      <c r="C742" s="104">
        <v>87</v>
      </c>
      <c r="D742" s="225" t="s">
        <v>24</v>
      </c>
      <c r="E742" s="499"/>
      <c r="F742" s="154"/>
      <c r="AC742" s="64">
        <v>2.1</v>
      </c>
      <c r="AD742" s="64">
        <v>2</v>
      </c>
      <c r="AE742" s="64">
        <v>3</v>
      </c>
      <c r="AF742" s="118">
        <f>AC742*AD742*AE742</f>
        <v>12.600000000000001</v>
      </c>
    </row>
    <row r="743" spans="1:33" s="64" customFormat="1">
      <c r="A743" s="73"/>
      <c r="B743" s="173"/>
      <c r="C743" s="104"/>
      <c r="D743" s="225"/>
      <c r="E743" s="499"/>
      <c r="F743" s="154"/>
      <c r="AC743" s="64">
        <v>0.8</v>
      </c>
      <c r="AD743" s="64">
        <v>1</v>
      </c>
      <c r="AE743" s="64">
        <v>3</v>
      </c>
      <c r="AF743" s="150">
        <f>AC743*AD743*AE743</f>
        <v>2.4000000000000004</v>
      </c>
    </row>
    <row r="744" spans="1:33" s="64" customFormat="1">
      <c r="A744" s="73"/>
      <c r="B744" s="58"/>
      <c r="C744" s="104"/>
      <c r="D744" s="225"/>
      <c r="E744" s="499"/>
      <c r="F744" s="154"/>
      <c r="AF744" s="64">
        <f>SUM(AF742:AF743)+72</f>
        <v>87</v>
      </c>
    </row>
    <row r="745" spans="1:33" s="64" customFormat="1" ht="12.75" customHeight="1">
      <c r="A745" s="73"/>
      <c r="B745" s="452" t="s">
        <v>80</v>
      </c>
      <c r="C745" s="194"/>
      <c r="D745" s="209"/>
      <c r="E745" s="499"/>
      <c r="F745" s="154"/>
    </row>
    <row r="746" spans="1:33" s="64" customFormat="1">
      <c r="A746" s="73"/>
      <c r="B746" s="453"/>
      <c r="C746" s="194"/>
      <c r="D746" s="209"/>
      <c r="E746" s="499"/>
      <c r="F746" s="154"/>
    </row>
    <row r="747" spans="1:33" s="64" customFormat="1">
      <c r="A747" s="73"/>
      <c r="B747" s="173"/>
      <c r="C747" s="104"/>
      <c r="D747" s="124"/>
      <c r="E747" s="499"/>
      <c r="F747" s="154"/>
    </row>
    <row r="748" spans="1:33" s="64" customFormat="1" ht="15.75">
      <c r="A748" s="73" t="s">
        <v>13</v>
      </c>
      <c r="B748" s="173" t="s">
        <v>104</v>
      </c>
      <c r="C748" s="104">
        <v>10</v>
      </c>
      <c r="D748" s="225" t="s">
        <v>46</v>
      </c>
      <c r="E748" s="499"/>
      <c r="F748" s="154"/>
    </row>
    <row r="749" spans="1:33" s="64" customFormat="1" ht="13.5" customHeight="1">
      <c r="A749" s="73"/>
      <c r="B749" s="98"/>
      <c r="C749" s="104"/>
      <c r="D749" s="225"/>
      <c r="E749" s="499"/>
      <c r="F749" s="154"/>
      <c r="AC749" s="64">
        <v>1.2</v>
      </c>
      <c r="AD749" s="64">
        <v>2.1</v>
      </c>
      <c r="AE749" s="64">
        <v>2</v>
      </c>
      <c r="AF749" s="64">
        <f>AC749*AD749*AE749</f>
        <v>5.04</v>
      </c>
      <c r="AG749" s="64">
        <f>AF749*2</f>
        <v>10.08</v>
      </c>
    </row>
    <row r="750" spans="1:33" s="131" customFormat="1" ht="38.25">
      <c r="A750" s="147"/>
      <c r="B750" s="129" t="s">
        <v>138</v>
      </c>
      <c r="C750" s="383"/>
      <c r="D750" s="130"/>
      <c r="E750" s="559"/>
      <c r="F750" s="560"/>
    </row>
    <row r="751" spans="1:33" s="56" customFormat="1">
      <c r="A751" s="55"/>
      <c r="B751" s="63"/>
      <c r="C751" s="379"/>
      <c r="D751" s="57"/>
      <c r="E751" s="561"/>
      <c r="F751" s="154"/>
    </row>
    <row r="752" spans="1:33" s="56" customFormat="1">
      <c r="A752" s="55" t="s">
        <v>17</v>
      </c>
      <c r="B752" s="63" t="s">
        <v>56</v>
      </c>
      <c r="C752" s="374">
        <v>7</v>
      </c>
      <c r="D752" s="57" t="s">
        <v>21</v>
      </c>
      <c r="E752" s="561"/>
      <c r="F752" s="154"/>
      <c r="AC752" s="56">
        <v>1.65</v>
      </c>
      <c r="AD752" s="56">
        <v>1.2</v>
      </c>
      <c r="AE752" s="56">
        <v>8</v>
      </c>
      <c r="AF752" s="78">
        <f>AC752*AD752*AE752</f>
        <v>15.839999999999998</v>
      </c>
    </row>
    <row r="753" spans="1:6" s="64" customFormat="1">
      <c r="A753" s="76"/>
      <c r="B753" s="63"/>
      <c r="C753" s="192"/>
      <c r="D753" s="225"/>
      <c r="E753" s="521"/>
      <c r="F753" s="522"/>
    </row>
    <row r="754" spans="1:6" s="64" customFormat="1">
      <c r="A754" s="76"/>
      <c r="B754" s="63"/>
      <c r="C754" s="192"/>
      <c r="D754" s="225"/>
      <c r="E754" s="524"/>
      <c r="F754" s="522"/>
    </row>
    <row r="755" spans="1:6" s="64" customFormat="1">
      <c r="A755" s="76"/>
      <c r="B755" s="63"/>
      <c r="C755" s="192"/>
      <c r="D755" s="225"/>
      <c r="E755" s="524"/>
      <c r="F755" s="522"/>
    </row>
    <row r="756" spans="1:6" s="64" customFormat="1">
      <c r="A756" s="76"/>
      <c r="B756" s="63"/>
      <c r="C756" s="192"/>
      <c r="D756" s="225"/>
      <c r="E756" s="524"/>
      <c r="F756" s="522"/>
    </row>
    <row r="757" spans="1:6" s="64" customFormat="1">
      <c r="A757" s="76"/>
      <c r="B757" s="63"/>
      <c r="C757" s="192"/>
      <c r="D757" s="225"/>
      <c r="E757" s="524"/>
      <c r="F757" s="522"/>
    </row>
    <row r="758" spans="1:6" s="64" customFormat="1">
      <c r="A758" s="76"/>
      <c r="B758" s="63"/>
      <c r="C758" s="192"/>
      <c r="D758" s="225"/>
      <c r="E758" s="524"/>
      <c r="F758" s="522"/>
    </row>
    <row r="759" spans="1:6" s="64" customFormat="1">
      <c r="A759" s="76"/>
      <c r="B759" s="63"/>
      <c r="C759" s="192"/>
      <c r="D759" s="225"/>
      <c r="E759" s="524"/>
      <c r="F759" s="522"/>
    </row>
    <row r="760" spans="1:6" s="64" customFormat="1">
      <c r="A760" s="76"/>
      <c r="B760" s="63"/>
      <c r="C760" s="192"/>
      <c r="D760" s="225"/>
      <c r="E760" s="524"/>
      <c r="F760" s="522"/>
    </row>
    <row r="761" spans="1:6" s="64" customFormat="1">
      <c r="A761" s="76"/>
      <c r="B761" s="63"/>
      <c r="C761" s="192"/>
      <c r="D761" s="225"/>
      <c r="E761" s="521"/>
      <c r="F761" s="522"/>
    </row>
    <row r="762" spans="1:6" s="64" customFormat="1">
      <c r="A762" s="76"/>
      <c r="B762" s="239"/>
      <c r="C762" s="192"/>
      <c r="D762" s="225"/>
      <c r="E762" s="524"/>
      <c r="F762" s="522"/>
    </row>
    <row r="763" spans="1:6" s="64" customFormat="1">
      <c r="A763" s="73"/>
      <c r="B763" s="193"/>
      <c r="C763" s="194"/>
      <c r="D763" s="225"/>
      <c r="E763" s="505"/>
      <c r="F763" s="154"/>
    </row>
    <row r="764" spans="1:6" s="64" customFormat="1">
      <c r="A764" s="73"/>
      <c r="B764" s="193"/>
      <c r="C764" s="194"/>
      <c r="D764" s="225"/>
      <c r="E764" s="505"/>
      <c r="F764" s="154"/>
    </row>
    <row r="765" spans="1:6" s="64" customFormat="1" ht="13.5" customHeight="1">
      <c r="A765" s="73"/>
      <c r="B765" s="195"/>
      <c r="C765" s="371"/>
      <c r="D765" s="225"/>
      <c r="E765" s="501"/>
      <c r="F765" s="154"/>
    </row>
    <row r="766" spans="1:6" s="64" customFormat="1">
      <c r="A766" s="106"/>
      <c r="B766" s="107"/>
      <c r="C766" s="355"/>
      <c r="D766" s="229"/>
      <c r="E766" s="508"/>
      <c r="F766" s="508"/>
    </row>
    <row r="767" spans="1:6" s="64" customFormat="1">
      <c r="A767" s="117"/>
      <c r="B767" s="109" t="str">
        <f>B713</f>
        <v>PAINTING &amp; DECORATION</v>
      </c>
      <c r="C767" s="440">
        <v>15</v>
      </c>
      <c r="D767" s="441"/>
      <c r="E767" s="496"/>
      <c r="F767" s="509"/>
    </row>
    <row r="768" spans="1:6" s="64" customFormat="1">
      <c r="A768" s="112"/>
      <c r="B768" s="113"/>
      <c r="C768" s="356"/>
      <c r="D768" s="230"/>
      <c r="E768" s="510"/>
      <c r="F768" s="510"/>
    </row>
    <row r="769" spans="1:6" s="64" customFormat="1">
      <c r="A769" s="190"/>
      <c r="C769" s="223"/>
      <c r="D769" s="231"/>
      <c r="E769" s="512"/>
      <c r="F769" s="512"/>
    </row>
    <row r="770" spans="1:6" s="64" customFormat="1">
      <c r="A770" s="190"/>
      <c r="C770" s="206">
        <f>C708+1</f>
        <v>14</v>
      </c>
      <c r="D770" s="231"/>
      <c r="E770" s="512"/>
      <c r="F770" s="512"/>
    </row>
    <row r="771" spans="1:6" s="64" customFormat="1">
      <c r="A771" s="106"/>
      <c r="B771" s="107"/>
      <c r="C771" s="352"/>
      <c r="D771" s="232"/>
      <c r="E771" s="513"/>
      <c r="F771" s="513"/>
    </row>
    <row r="772" spans="1:6" s="64" customFormat="1">
      <c r="A772" s="109" t="s">
        <v>0</v>
      </c>
      <c r="B772" s="109" t="s">
        <v>1</v>
      </c>
      <c r="C772" s="353" t="s">
        <v>2</v>
      </c>
      <c r="D772" s="233" t="s">
        <v>3</v>
      </c>
      <c r="E772" s="514" t="s">
        <v>4</v>
      </c>
      <c r="F772" s="515" t="s">
        <v>5</v>
      </c>
    </row>
    <row r="773" spans="1:6" s="64" customFormat="1">
      <c r="A773" s="112"/>
      <c r="B773" s="113"/>
      <c r="C773" s="354"/>
      <c r="D773" s="234"/>
      <c r="E773" s="516"/>
      <c r="F773" s="516"/>
    </row>
    <row r="774" spans="1:6" s="64" customFormat="1">
      <c r="A774" s="73"/>
      <c r="B774" s="61"/>
      <c r="C774" s="104"/>
      <c r="D774" s="225"/>
      <c r="E774" s="501"/>
      <c r="F774" s="154"/>
    </row>
    <row r="775" spans="1:6" s="64" customFormat="1">
      <c r="A775" s="73"/>
      <c r="B775" s="102" t="s">
        <v>196</v>
      </c>
      <c r="C775" s="194" t="s">
        <v>27</v>
      </c>
      <c r="D775" s="225"/>
      <c r="E775" s="501"/>
      <c r="F775" s="154"/>
    </row>
    <row r="776" spans="1:6" s="64" customFormat="1">
      <c r="A776" s="73"/>
      <c r="B776" s="115"/>
      <c r="C776" s="104"/>
      <c r="D776" s="225"/>
      <c r="E776" s="501"/>
      <c r="F776" s="154"/>
    </row>
    <row r="777" spans="1:6" s="64" customFormat="1">
      <c r="A777" s="73"/>
      <c r="B777" s="59" t="str">
        <f>B107</f>
        <v xml:space="preserve">DEMOLITON &amp; RENOVATION </v>
      </c>
      <c r="C777" s="391">
        <f>C110</f>
        <v>2</v>
      </c>
      <c r="D777" s="225"/>
      <c r="E777" s="501"/>
      <c r="F777" s="154"/>
    </row>
    <row r="778" spans="1:6" s="64" customFormat="1" ht="12.75" customHeight="1">
      <c r="A778" s="73"/>
      <c r="B778" s="63"/>
      <c r="C778" s="391"/>
      <c r="D778" s="225"/>
      <c r="E778" s="501"/>
      <c r="F778" s="154"/>
    </row>
    <row r="779" spans="1:6" s="64" customFormat="1">
      <c r="A779" s="73"/>
      <c r="B779" s="63"/>
      <c r="C779" s="391"/>
      <c r="D779" s="225"/>
      <c r="E779" s="501"/>
      <c r="F779" s="154"/>
    </row>
    <row r="780" spans="1:6" s="64" customFormat="1" ht="12.75" customHeight="1">
      <c r="A780" s="73"/>
      <c r="B780" s="63" t="str">
        <f>B163</f>
        <v>WALLING</v>
      </c>
      <c r="C780" s="391">
        <f>C166</f>
        <v>3</v>
      </c>
      <c r="D780" s="225"/>
      <c r="E780" s="501"/>
      <c r="F780" s="154"/>
    </row>
    <row r="781" spans="1:6" s="64" customFormat="1">
      <c r="A781" s="73"/>
      <c r="B781" s="63"/>
      <c r="C781" s="391"/>
      <c r="D781" s="225"/>
      <c r="E781" s="501"/>
      <c r="F781" s="154"/>
    </row>
    <row r="782" spans="1:6" s="64" customFormat="1">
      <c r="A782" s="76"/>
      <c r="B782" s="63"/>
      <c r="C782" s="391"/>
      <c r="D782" s="225"/>
      <c r="E782" s="501"/>
      <c r="F782" s="154"/>
    </row>
    <row r="783" spans="1:6" s="64" customFormat="1">
      <c r="A783" s="76"/>
      <c r="B783" s="63" t="str">
        <f>B308</f>
        <v>ROOFING</v>
      </c>
      <c r="C783" s="391">
        <v>5</v>
      </c>
      <c r="D783" s="225"/>
      <c r="E783" s="501"/>
      <c r="F783" s="154"/>
    </row>
    <row r="784" spans="1:6" s="64" customFormat="1">
      <c r="A784" s="73"/>
      <c r="B784" s="63"/>
      <c r="C784" s="391"/>
      <c r="D784" s="225"/>
      <c r="E784" s="501"/>
      <c r="F784" s="154"/>
    </row>
    <row r="785" spans="1:6" s="64" customFormat="1">
      <c r="A785" s="73"/>
      <c r="B785" s="186"/>
      <c r="C785" s="391"/>
      <c r="D785" s="225"/>
      <c r="E785" s="501"/>
      <c r="F785" s="154"/>
    </row>
    <row r="786" spans="1:6" s="64" customFormat="1">
      <c r="A786" s="73"/>
      <c r="B786" s="63" t="str">
        <f>B361</f>
        <v>DOORS</v>
      </c>
      <c r="C786" s="391">
        <v>6</v>
      </c>
      <c r="D786" s="225"/>
      <c r="E786" s="502"/>
      <c r="F786" s="154"/>
    </row>
    <row r="787" spans="1:6" s="64" customFormat="1" ht="13.5">
      <c r="A787" s="73"/>
      <c r="B787" s="120"/>
      <c r="C787" s="391"/>
      <c r="D787" s="225"/>
      <c r="E787" s="501"/>
      <c r="F787" s="154"/>
    </row>
    <row r="788" spans="1:6" s="64" customFormat="1">
      <c r="A788" s="76"/>
      <c r="B788" s="63"/>
      <c r="C788" s="391"/>
      <c r="D788" s="225"/>
      <c r="E788" s="499"/>
      <c r="F788" s="154"/>
    </row>
    <row r="789" spans="1:6" s="64" customFormat="1">
      <c r="A789" s="76"/>
      <c r="B789" s="63" t="s">
        <v>51</v>
      </c>
      <c r="C789" s="391">
        <v>7</v>
      </c>
      <c r="D789" s="225"/>
      <c r="E789" s="497"/>
      <c r="F789" s="154"/>
    </row>
    <row r="790" spans="1:6" s="64" customFormat="1">
      <c r="A790" s="76"/>
      <c r="B790" s="63"/>
      <c r="C790" s="391"/>
      <c r="D790" s="225"/>
      <c r="E790" s="497"/>
      <c r="F790" s="154"/>
    </row>
    <row r="791" spans="1:6" s="64" customFormat="1">
      <c r="A791" s="73"/>
      <c r="B791" s="63"/>
      <c r="C791" s="391"/>
      <c r="D791" s="225"/>
      <c r="E791" s="501"/>
      <c r="F791" s="154"/>
    </row>
    <row r="792" spans="1:6" s="64" customFormat="1" ht="13.5" customHeight="1">
      <c r="A792" s="76"/>
      <c r="B792" s="63" t="str">
        <f>B422</f>
        <v>FLOOR FINISHES</v>
      </c>
      <c r="C792" s="392">
        <v>8</v>
      </c>
      <c r="D792" s="245"/>
      <c r="E792" s="521"/>
      <c r="F792" s="522"/>
    </row>
    <row r="793" spans="1:6" s="64" customFormat="1">
      <c r="A793" s="76"/>
      <c r="B793" s="63"/>
      <c r="C793" s="392"/>
      <c r="D793" s="245"/>
      <c r="E793" s="523"/>
      <c r="F793" s="522"/>
    </row>
    <row r="794" spans="1:6" s="64" customFormat="1">
      <c r="A794" s="76"/>
      <c r="B794" s="116"/>
      <c r="C794" s="392"/>
      <c r="D794" s="225"/>
      <c r="E794" s="521"/>
      <c r="F794" s="522"/>
    </row>
    <row r="795" spans="1:6" s="64" customFormat="1">
      <c r="A795" s="76"/>
      <c r="B795" s="63" t="str">
        <f>B528</f>
        <v>WALL AND CEILING  FINISHES</v>
      </c>
      <c r="C795" s="392">
        <v>9</v>
      </c>
      <c r="D795" s="225"/>
      <c r="E795" s="521"/>
      <c r="F795" s="522"/>
    </row>
    <row r="796" spans="1:6" s="64" customFormat="1">
      <c r="A796" s="76"/>
      <c r="B796" s="63"/>
      <c r="C796" s="392"/>
      <c r="D796" s="225"/>
      <c r="E796" s="521"/>
      <c r="F796" s="522"/>
    </row>
    <row r="797" spans="1:6" s="64" customFormat="1">
      <c r="A797" s="76"/>
      <c r="B797" s="63"/>
      <c r="C797" s="392"/>
      <c r="D797" s="225"/>
      <c r="E797" s="521"/>
      <c r="F797" s="522"/>
    </row>
    <row r="798" spans="1:6" s="64" customFormat="1">
      <c r="A798" s="76"/>
      <c r="B798" s="116" t="str">
        <f>B536</f>
        <v>PLUMBING AND SANITARY FIXTURES</v>
      </c>
      <c r="C798" s="392">
        <v>10</v>
      </c>
      <c r="D798" s="225"/>
      <c r="E798" s="521"/>
      <c r="F798" s="522"/>
    </row>
    <row r="799" spans="1:6" s="64" customFormat="1">
      <c r="A799" s="76"/>
      <c r="B799" s="116"/>
      <c r="C799" s="392"/>
      <c r="D799" s="225"/>
      <c r="E799" s="521"/>
      <c r="F799" s="522"/>
    </row>
    <row r="800" spans="1:6" s="64" customFormat="1">
      <c r="A800" s="76"/>
      <c r="B800" s="116"/>
      <c r="C800" s="392"/>
      <c r="D800" s="225"/>
      <c r="E800" s="521"/>
      <c r="F800" s="522"/>
    </row>
    <row r="801" spans="1:6" s="64" customFormat="1">
      <c r="A801" s="76"/>
      <c r="B801" s="116" t="s">
        <v>135</v>
      </c>
      <c r="C801" s="392">
        <v>11</v>
      </c>
      <c r="D801" s="225"/>
      <c r="E801" s="524"/>
      <c r="F801" s="522">
        <f>F650</f>
        <v>60000</v>
      </c>
    </row>
    <row r="802" spans="1:6" s="64" customFormat="1">
      <c r="A802" s="76"/>
      <c r="B802" s="116"/>
      <c r="C802" s="392"/>
      <c r="D802" s="225"/>
      <c r="E802" s="524"/>
      <c r="F802" s="522"/>
    </row>
    <row r="803" spans="1:6" s="64" customFormat="1">
      <c r="A803" s="76"/>
      <c r="B803" s="116"/>
      <c r="C803" s="392"/>
      <c r="D803" s="225"/>
      <c r="E803" s="524"/>
      <c r="F803" s="522"/>
    </row>
    <row r="804" spans="1:6" s="64" customFormat="1">
      <c r="A804" s="76"/>
      <c r="B804" s="116" t="str">
        <f>B705</f>
        <v xml:space="preserve">SECURITY GRILLAGE </v>
      </c>
      <c r="C804" s="392">
        <v>12</v>
      </c>
      <c r="D804" s="225"/>
      <c r="E804" s="521"/>
      <c r="F804" s="522"/>
    </row>
    <row r="805" spans="1:6" s="64" customFormat="1">
      <c r="A805" s="76"/>
      <c r="B805" s="116"/>
      <c r="C805" s="392"/>
      <c r="D805" s="225"/>
      <c r="E805" s="521"/>
      <c r="F805" s="522"/>
    </row>
    <row r="806" spans="1:6" s="64" customFormat="1">
      <c r="A806" s="76"/>
      <c r="B806" s="63"/>
      <c r="C806" s="391"/>
      <c r="D806" s="225"/>
      <c r="E806" s="497"/>
      <c r="F806" s="154"/>
    </row>
    <row r="807" spans="1:6" s="64" customFormat="1" ht="14.25" customHeight="1">
      <c r="A807" s="76"/>
      <c r="B807" s="63" t="str">
        <f>B713</f>
        <v>PAINTING &amp; DECORATION</v>
      </c>
      <c r="C807" s="391">
        <v>13</v>
      </c>
      <c r="D807" s="225"/>
      <c r="E807" s="499"/>
      <c r="F807" s="154"/>
    </row>
    <row r="808" spans="1:6" s="64" customFormat="1">
      <c r="A808" s="76"/>
      <c r="B808" s="63"/>
      <c r="C808" s="391"/>
      <c r="D808" s="225"/>
      <c r="E808" s="499"/>
      <c r="F808" s="154"/>
    </row>
    <row r="809" spans="1:6" s="64" customFormat="1">
      <c r="A809" s="76"/>
      <c r="B809" s="116"/>
      <c r="C809" s="192"/>
      <c r="D809" s="225"/>
      <c r="E809" s="521"/>
      <c r="F809" s="522"/>
    </row>
    <row r="810" spans="1:6" s="64" customFormat="1">
      <c r="A810" s="73"/>
      <c r="B810" s="193"/>
      <c r="C810" s="194"/>
      <c r="D810" s="225"/>
      <c r="E810" s="505"/>
      <c r="F810" s="154"/>
    </row>
    <row r="811" spans="1:6" s="64" customFormat="1">
      <c r="A811" s="73"/>
      <c r="B811" s="193"/>
      <c r="C811" s="194"/>
      <c r="D811" s="225"/>
      <c r="E811" s="505"/>
      <c r="F811" s="154"/>
    </row>
    <row r="812" spans="1:6" s="64" customFormat="1">
      <c r="A812" s="73"/>
      <c r="B812" s="195"/>
      <c r="C812" s="371"/>
      <c r="D812" s="225"/>
      <c r="E812" s="501"/>
      <c r="F812" s="154"/>
    </row>
    <row r="813" spans="1:6" s="64" customFormat="1">
      <c r="A813" s="73"/>
      <c r="B813" s="195"/>
      <c r="C813" s="371"/>
      <c r="D813" s="225"/>
      <c r="E813" s="501"/>
      <c r="F813" s="154"/>
    </row>
    <row r="814" spans="1:6" s="64" customFormat="1">
      <c r="A814" s="73"/>
      <c r="B814" s="195"/>
      <c r="C814" s="371"/>
      <c r="D814" s="225"/>
      <c r="E814" s="501"/>
      <c r="F814" s="154"/>
    </row>
    <row r="815" spans="1:6" s="64" customFormat="1" ht="13.5" customHeight="1">
      <c r="A815" s="73"/>
      <c r="B815" s="196"/>
      <c r="C815" s="197"/>
      <c r="D815" s="225"/>
      <c r="E815" s="501"/>
      <c r="F815" s="154"/>
    </row>
    <row r="816" spans="1:6" s="64" customFormat="1">
      <c r="A816" s="73"/>
      <c r="B816" s="187"/>
      <c r="C816" s="104"/>
      <c r="D816" s="225"/>
      <c r="E816" s="501"/>
      <c r="F816" s="154"/>
    </row>
    <row r="817" spans="1:6" s="64" customFormat="1">
      <c r="A817" s="73"/>
      <c r="B817" s="187"/>
      <c r="C817" s="104"/>
      <c r="D817" s="225"/>
      <c r="E817" s="501"/>
      <c r="F817" s="154"/>
    </row>
    <row r="818" spans="1:6" s="64" customFormat="1">
      <c r="A818" s="73"/>
      <c r="B818" s="187"/>
      <c r="C818" s="104"/>
      <c r="D818" s="225"/>
      <c r="E818" s="501"/>
      <c r="F818" s="154"/>
    </row>
    <row r="819" spans="1:6" s="64" customFormat="1">
      <c r="A819" s="73"/>
      <c r="B819" s="187"/>
      <c r="C819" s="104"/>
      <c r="D819" s="225"/>
      <c r="E819" s="501"/>
      <c r="F819" s="154"/>
    </row>
    <row r="820" spans="1:6" s="64" customFormat="1">
      <c r="A820" s="106"/>
      <c r="B820" s="107"/>
      <c r="C820" s="355"/>
      <c r="D820" s="229"/>
      <c r="E820" s="508"/>
      <c r="F820" s="508"/>
    </row>
    <row r="821" spans="1:6" s="64" customFormat="1">
      <c r="A821" s="117"/>
      <c r="B821" s="109" t="str">
        <f>B775</f>
        <v>BUILDING WORKS</v>
      </c>
      <c r="C821" s="438" t="s">
        <v>23</v>
      </c>
      <c r="D821" s="439"/>
      <c r="E821" s="496"/>
      <c r="F821" s="509"/>
    </row>
    <row r="822" spans="1:6" s="64" customFormat="1">
      <c r="A822" s="112"/>
      <c r="B822" s="113"/>
      <c r="C822" s="356"/>
      <c r="D822" s="230"/>
      <c r="E822" s="510"/>
      <c r="F822" s="510"/>
    </row>
    <row r="823" spans="1:6" s="64" customFormat="1">
      <c r="A823" s="199"/>
      <c r="B823" s="118"/>
      <c r="C823" s="357"/>
      <c r="D823" s="242"/>
      <c r="E823" s="203"/>
      <c r="F823" s="203"/>
    </row>
    <row r="824" spans="1:6" s="64" customFormat="1">
      <c r="A824" s="190"/>
      <c r="C824" s="206">
        <f>C770+1</f>
        <v>15</v>
      </c>
      <c r="D824" s="231"/>
      <c r="E824" s="205"/>
      <c r="F824" s="205"/>
    </row>
    <row r="825" spans="1:6">
      <c r="B825" s="12"/>
      <c r="C825" s="384"/>
      <c r="D825" s="249"/>
      <c r="E825" s="127"/>
      <c r="F825" s="127"/>
    </row>
    <row r="826" spans="1:6">
      <c r="B826" s="69"/>
      <c r="C826" s="385"/>
      <c r="D826" s="250"/>
      <c r="E826" s="68"/>
      <c r="F826" s="68"/>
    </row>
    <row r="827" spans="1:6">
      <c r="B827" s="67"/>
      <c r="C827" s="385"/>
      <c r="D827" s="250"/>
      <c r="E827" s="68"/>
      <c r="F827" s="68"/>
    </row>
    <row r="828" spans="1:6">
      <c r="B828" s="70"/>
      <c r="C828" s="386"/>
      <c r="D828" s="251"/>
      <c r="E828" s="71"/>
      <c r="F828" s="68"/>
    </row>
    <row r="829" spans="1:6">
      <c r="B829" s="67"/>
      <c r="C829" s="385"/>
      <c r="D829" s="250"/>
      <c r="E829" s="68"/>
      <c r="F829" s="68"/>
    </row>
    <row r="830" spans="1:6">
      <c r="B830" s="67"/>
      <c r="C830" s="385"/>
      <c r="D830" s="252"/>
      <c r="E830" s="68"/>
      <c r="F830" s="68"/>
    </row>
    <row r="831" spans="1:6">
      <c r="B831" s="67"/>
      <c r="C831" s="387"/>
      <c r="D831" s="252"/>
      <c r="E831" s="65"/>
      <c r="F831" s="65"/>
    </row>
  </sheetData>
  <sheetProtection algorithmName="SHA-512" hashValue="RYEcCWkJcg/Ewu7hFazWIGqoRqLxeQ5iAuHjmwUE268QKAncLTg/Xw9zD5qZ2U6Nddl+o2RwzJLH+9TEQDwdZw==" saltValue="y/UHI92SDE8oP6USnXJLmA==" spinCount="100000" sheet="1" objects="1" scenarios="1" formatCells="0" formatColumns="0" formatRows="0" insertColumns="0" insertRows="0" deleteColumns="0" deleteRows="0"/>
  <protectedRanges>
    <protectedRange sqref="E79:F83 E285:F289" name="Pricing_1"/>
  </protectedRanges>
  <mergeCells count="58">
    <mergeCell ref="B62:B65"/>
    <mergeCell ref="B270:B272"/>
    <mergeCell ref="C163:D163"/>
    <mergeCell ref="B499:B502"/>
    <mergeCell ref="B545:B547"/>
    <mergeCell ref="B504:B508"/>
    <mergeCell ref="B494:B497"/>
    <mergeCell ref="B595:B597"/>
    <mergeCell ref="B433:B435"/>
    <mergeCell ref="B180:B182"/>
    <mergeCell ref="B243:B244"/>
    <mergeCell ref="B249:B250"/>
    <mergeCell ref="B425:B427"/>
    <mergeCell ref="B318:B320"/>
    <mergeCell ref="B322:B324"/>
    <mergeCell ref="B326:B328"/>
    <mergeCell ref="B330:B331"/>
    <mergeCell ref="B559:B561"/>
    <mergeCell ref="B563:B566"/>
    <mergeCell ref="B553:B554"/>
    <mergeCell ref="B556:B557"/>
    <mergeCell ref="B716:B719"/>
    <mergeCell ref="B340:B341"/>
    <mergeCell ref="B549:B551"/>
    <mergeCell ref="C51:D51"/>
    <mergeCell ref="B745:B746"/>
    <mergeCell ref="B737:B738"/>
    <mergeCell ref="C257:D257"/>
    <mergeCell ref="B376:B380"/>
    <mergeCell ref="B386:B389"/>
    <mergeCell ref="C308:D308"/>
    <mergeCell ref="B176:B178"/>
    <mergeCell ref="C107:D107"/>
    <mergeCell ref="B660:B664"/>
    <mergeCell ref="B577:B578"/>
    <mergeCell ref="B538:B543"/>
    <mergeCell ref="B155:B158"/>
    <mergeCell ref="B27:B29"/>
    <mergeCell ref="B38:B40"/>
    <mergeCell ref="B7:B10"/>
    <mergeCell ref="B12:B15"/>
    <mergeCell ref="B34:B36"/>
    <mergeCell ref="B20:B21"/>
    <mergeCell ref="B23:B25"/>
    <mergeCell ref="B31:B32"/>
    <mergeCell ref="C821:D821"/>
    <mergeCell ref="C361:D361"/>
    <mergeCell ref="C584:D584"/>
    <mergeCell ref="C468:D468"/>
    <mergeCell ref="C767:D767"/>
    <mergeCell ref="D602:D603"/>
    <mergeCell ref="C528:D528"/>
    <mergeCell ref="C650:D650"/>
    <mergeCell ref="D610:D611"/>
    <mergeCell ref="D616:D617"/>
    <mergeCell ref="D682:D683"/>
    <mergeCell ref="C705:D705"/>
    <mergeCell ref="C414:D414"/>
  </mergeCells>
  <pageMargins left="0.69930555555555596" right="0.69930555555555596" top="1" bottom="0.75" header="0.3" footer="0.3"/>
  <pageSetup scale="95" firstPageNumber="17" orientation="portrait" useFirstPageNumber="1" r:id="rId1"/>
  <headerFooter alignWithMargins="0">
    <oddHeader xml:space="preserve">&amp;L&amp;"Times New Roman,Bold"Building Works
&amp;R&amp;"Times New Roman,Bold"&amp;8Proposed Renovation and Addition to Boys Town Communtiy Centre &amp;"Times New Roman,Regular"
6 Collie Smith Drive 
Kingston 12
</oddHeader>
    <oddFooter>&amp;R&amp;8Office of the Prime Minister
YEDAI/HOPE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F231"/>
  <sheetViews>
    <sheetView view="pageBreakPreview" zoomScale="115" zoomScaleNormal="110" zoomScaleSheetLayoutView="115" workbookViewId="0">
      <selection activeCell="B19" sqref="B19"/>
    </sheetView>
  </sheetViews>
  <sheetFormatPr defaultColWidth="9.140625" defaultRowHeight="12.75"/>
  <cols>
    <col min="1" max="1" width="6.28515625" style="294" customWidth="1"/>
    <col min="2" max="2" width="42.140625" style="261" customWidth="1"/>
    <col min="3" max="3" width="13.5703125" style="261" customWidth="1"/>
    <col min="4" max="4" width="8.5703125" style="295" customWidth="1"/>
    <col min="5" max="5" width="10.5703125" style="296" customWidth="1"/>
    <col min="6" max="6" width="15" style="296" customWidth="1"/>
    <col min="7" max="7" width="11.140625" style="261" hidden="1" customWidth="1"/>
    <col min="8" max="8" width="11.28515625" style="261" hidden="1" customWidth="1"/>
    <col min="9" max="9" width="13" style="261" hidden="1" customWidth="1"/>
    <col min="10" max="10" width="12.5703125" style="261" hidden="1" customWidth="1"/>
    <col min="11" max="11" width="18.85546875" style="261" hidden="1" customWidth="1"/>
    <col min="12" max="12" width="10.42578125" style="261" hidden="1" customWidth="1"/>
    <col min="13" max="20" width="9.140625" style="261" hidden="1" customWidth="1"/>
    <col min="21" max="21" width="11.7109375" style="261" hidden="1" customWidth="1"/>
    <col min="22" max="22" width="9.140625" style="261" hidden="1" customWidth="1"/>
    <col min="23" max="23" width="10.140625" style="261" hidden="1" customWidth="1"/>
    <col min="24" max="24" width="11.7109375" style="261" hidden="1" customWidth="1"/>
    <col min="25" max="28" width="9.140625" style="261" hidden="1" customWidth="1"/>
    <col min="29" max="30" width="9.140625" style="261"/>
    <col min="31" max="31" width="11.140625" style="261" customWidth="1"/>
    <col min="32" max="16384" width="9.140625" style="261"/>
  </cols>
  <sheetData>
    <row r="1" spans="1:6" s="64" customFormat="1">
      <c r="A1" s="307"/>
      <c r="B1" s="79"/>
      <c r="C1" s="79"/>
      <c r="D1" s="89"/>
      <c r="E1" s="308"/>
      <c r="F1" s="308"/>
    </row>
    <row r="2" spans="1:6" s="64" customFormat="1">
      <c r="A2" s="255" t="s">
        <v>0</v>
      </c>
      <c r="B2" s="255" t="s">
        <v>1</v>
      </c>
      <c r="C2" s="255" t="s">
        <v>2</v>
      </c>
      <c r="D2" s="256" t="s">
        <v>3</v>
      </c>
      <c r="E2" s="309" t="s">
        <v>4</v>
      </c>
      <c r="F2" s="310" t="s">
        <v>16</v>
      </c>
    </row>
    <row r="3" spans="1:6" s="64" customFormat="1">
      <c r="A3" s="311"/>
      <c r="B3" s="93"/>
      <c r="C3" s="93"/>
      <c r="D3" s="94"/>
      <c r="E3" s="312"/>
      <c r="F3" s="312"/>
    </row>
    <row r="4" spans="1:6" s="64" customFormat="1">
      <c r="A4" s="286"/>
      <c r="B4" s="313"/>
      <c r="C4" s="304"/>
      <c r="D4" s="260"/>
      <c r="E4" s="562"/>
      <c r="F4" s="537" t="str">
        <f>IF(D4="item", E4, IF(C4="","", IF(E4="","",C4*E4)))</f>
        <v/>
      </c>
    </row>
    <row r="5" spans="1:6" s="64" customFormat="1">
      <c r="A5" s="286"/>
      <c r="B5" s="220" t="s">
        <v>181</v>
      </c>
      <c r="C5" s="304"/>
      <c r="D5" s="260"/>
      <c r="E5" s="562"/>
      <c r="F5" s="537"/>
    </row>
    <row r="6" spans="1:6" s="64" customFormat="1">
      <c r="A6" s="286"/>
      <c r="B6" s="210"/>
      <c r="C6" s="304"/>
      <c r="D6" s="260"/>
      <c r="E6" s="562"/>
      <c r="F6" s="537"/>
    </row>
    <row r="7" spans="1:6" s="64" customFormat="1">
      <c r="A7" s="286" t="s">
        <v>7</v>
      </c>
      <c r="B7" s="456" t="s">
        <v>204</v>
      </c>
      <c r="C7" s="304"/>
      <c r="D7" s="260"/>
      <c r="E7" s="562"/>
      <c r="F7" s="537"/>
    </row>
    <row r="8" spans="1:6" s="64" customFormat="1">
      <c r="A8" s="286"/>
      <c r="B8" s="456"/>
      <c r="C8" s="304"/>
      <c r="D8" s="241" t="s">
        <v>57</v>
      </c>
      <c r="E8" s="497"/>
      <c r="F8" s="154">
        <v>3500000</v>
      </c>
    </row>
    <row r="9" spans="1:6" s="64" customFormat="1">
      <c r="A9" s="286"/>
      <c r="B9" s="213"/>
      <c r="C9" s="304"/>
      <c r="D9" s="241"/>
      <c r="E9" s="497"/>
      <c r="F9" s="154"/>
    </row>
    <row r="10" spans="1:6" s="64" customFormat="1" ht="12.75" customHeight="1">
      <c r="A10" s="286"/>
      <c r="B10" s="187"/>
      <c r="C10" s="103"/>
      <c r="D10" s="241"/>
      <c r="E10" s="497"/>
      <c r="F10" s="154"/>
    </row>
    <row r="11" spans="1:6" s="64" customFormat="1">
      <c r="A11" s="286"/>
      <c r="B11" s="210"/>
      <c r="C11" s="304"/>
      <c r="D11" s="260"/>
      <c r="E11" s="562"/>
      <c r="F11" s="563"/>
    </row>
    <row r="12" spans="1:6" s="64" customFormat="1">
      <c r="A12" s="286"/>
      <c r="B12" s="210"/>
      <c r="C12" s="304"/>
      <c r="D12" s="260"/>
      <c r="E12" s="562"/>
      <c r="F12" s="537"/>
    </row>
    <row r="13" spans="1:6" s="64" customFormat="1">
      <c r="A13" s="286"/>
      <c r="B13" s="210"/>
      <c r="C13" s="304"/>
      <c r="D13" s="260"/>
      <c r="E13" s="562"/>
      <c r="F13" s="537"/>
    </row>
    <row r="14" spans="1:6" s="64" customFormat="1">
      <c r="A14" s="286"/>
      <c r="B14" s="210"/>
      <c r="C14" s="304"/>
      <c r="D14" s="260"/>
      <c r="E14" s="562"/>
      <c r="F14" s="537"/>
    </row>
    <row r="15" spans="1:6" s="64" customFormat="1" ht="12.75" customHeight="1">
      <c r="A15" s="286"/>
      <c r="B15" s="187"/>
      <c r="C15" s="103"/>
      <c r="D15" s="241"/>
      <c r="E15" s="497"/>
      <c r="F15" s="154"/>
    </row>
    <row r="16" spans="1:6" s="64" customFormat="1">
      <c r="A16" s="286"/>
      <c r="B16" s="210"/>
      <c r="C16" s="304"/>
      <c r="D16" s="260"/>
      <c r="E16" s="562"/>
      <c r="F16" s="537"/>
    </row>
    <row r="17" spans="1:6" s="64" customFormat="1">
      <c r="A17" s="286"/>
      <c r="B17" s="77"/>
      <c r="C17" s="304"/>
      <c r="D17" s="260"/>
      <c r="E17" s="562"/>
      <c r="F17" s="537"/>
    </row>
    <row r="18" spans="1:6" s="64" customFormat="1" ht="12.75" customHeight="1">
      <c r="A18" s="286"/>
      <c r="B18" s="77"/>
      <c r="C18" s="103"/>
      <c r="D18" s="241"/>
      <c r="E18" s="497"/>
      <c r="F18" s="154"/>
    </row>
    <row r="19" spans="1:6" s="64" customFormat="1">
      <c r="A19" s="286"/>
      <c r="B19" s="77"/>
      <c r="C19" s="304"/>
      <c r="D19" s="260"/>
      <c r="E19" s="562"/>
      <c r="F19" s="537"/>
    </row>
    <row r="20" spans="1:6" s="64" customFormat="1">
      <c r="A20" s="286"/>
      <c r="B20" s="77"/>
      <c r="C20" s="304"/>
      <c r="D20" s="260"/>
      <c r="E20" s="562"/>
      <c r="F20" s="537"/>
    </row>
    <row r="21" spans="1:6" s="64" customFormat="1">
      <c r="A21" s="286"/>
      <c r="B21" s="187"/>
      <c r="C21" s="304"/>
      <c r="D21" s="260"/>
      <c r="E21" s="562"/>
      <c r="F21" s="537"/>
    </row>
    <row r="22" spans="1:6" s="64" customFormat="1">
      <c r="A22" s="286"/>
      <c r="B22" s="187"/>
      <c r="C22" s="304"/>
      <c r="D22" s="241"/>
      <c r="E22" s="497"/>
      <c r="F22" s="154"/>
    </row>
    <row r="23" spans="1:6" s="64" customFormat="1">
      <c r="A23" s="286"/>
      <c r="B23" s="210"/>
      <c r="C23" s="304"/>
      <c r="D23" s="260"/>
      <c r="E23" s="562"/>
      <c r="F23" s="537"/>
    </row>
    <row r="24" spans="1:6" s="64" customFormat="1">
      <c r="A24" s="286"/>
      <c r="B24" s="187"/>
      <c r="C24" s="304"/>
      <c r="D24" s="241"/>
      <c r="E24" s="497"/>
      <c r="F24" s="154"/>
    </row>
    <row r="25" spans="1:6" s="64" customFormat="1">
      <c r="A25" s="286"/>
      <c r="B25" s="187"/>
      <c r="C25" s="304"/>
      <c r="D25" s="241"/>
      <c r="E25" s="497"/>
      <c r="F25" s="154"/>
    </row>
    <row r="26" spans="1:6" s="64" customFormat="1">
      <c r="A26" s="286"/>
      <c r="B26" s="210"/>
      <c r="C26" s="304"/>
      <c r="D26" s="260"/>
      <c r="E26" s="562"/>
      <c r="F26" s="537"/>
    </row>
    <row r="27" spans="1:6" s="64" customFormat="1">
      <c r="A27" s="286"/>
      <c r="B27" s="210"/>
      <c r="C27" s="304"/>
      <c r="D27" s="260"/>
      <c r="E27" s="562"/>
      <c r="F27" s="537"/>
    </row>
    <row r="28" spans="1:6" s="64" customFormat="1">
      <c r="A28" s="286"/>
      <c r="B28" s="187"/>
      <c r="C28" s="304"/>
      <c r="D28" s="260"/>
      <c r="E28" s="562"/>
      <c r="F28" s="537"/>
    </row>
    <row r="29" spans="1:6" s="64" customFormat="1">
      <c r="A29" s="286"/>
      <c r="B29" s="187"/>
      <c r="C29" s="304"/>
      <c r="D29" s="241"/>
      <c r="E29" s="497"/>
      <c r="F29" s="154"/>
    </row>
    <row r="30" spans="1:6" s="64" customFormat="1">
      <c r="A30" s="286"/>
      <c r="B30" s="210"/>
      <c r="C30" s="304"/>
      <c r="D30" s="260"/>
      <c r="E30" s="562"/>
      <c r="F30" s="537"/>
    </row>
    <row r="31" spans="1:6" s="64" customFormat="1">
      <c r="A31" s="286"/>
      <c r="B31" s="210"/>
      <c r="C31" s="304"/>
      <c r="D31" s="260"/>
      <c r="E31" s="562"/>
      <c r="F31" s="537"/>
    </row>
    <row r="32" spans="1:6" s="64" customFormat="1">
      <c r="A32" s="286"/>
      <c r="B32" s="210"/>
      <c r="C32" s="304"/>
      <c r="D32" s="260"/>
      <c r="E32" s="562"/>
      <c r="F32" s="537"/>
    </row>
    <row r="33" spans="1:6" s="64" customFormat="1">
      <c r="A33" s="286"/>
      <c r="B33" s="210"/>
      <c r="C33" s="304"/>
      <c r="D33" s="260"/>
      <c r="E33" s="562"/>
      <c r="F33" s="537"/>
    </row>
    <row r="34" spans="1:6" s="64" customFormat="1">
      <c r="A34" s="286"/>
      <c r="B34" s="210"/>
      <c r="C34" s="304"/>
      <c r="D34" s="260"/>
      <c r="E34" s="562"/>
      <c r="F34" s="537"/>
    </row>
    <row r="35" spans="1:6" s="64" customFormat="1">
      <c r="A35" s="286"/>
      <c r="B35" s="210"/>
      <c r="C35" s="304"/>
      <c r="D35" s="260"/>
      <c r="E35" s="562"/>
      <c r="F35" s="537"/>
    </row>
    <row r="36" spans="1:6" s="64" customFormat="1">
      <c r="A36" s="286"/>
      <c r="B36" s="210"/>
      <c r="C36" s="304"/>
      <c r="D36" s="260"/>
      <c r="E36" s="562"/>
      <c r="F36" s="537"/>
    </row>
    <row r="37" spans="1:6" s="64" customFormat="1">
      <c r="A37" s="286"/>
      <c r="B37" s="210"/>
      <c r="C37" s="304"/>
      <c r="D37" s="260"/>
      <c r="E37" s="562"/>
      <c r="F37" s="537"/>
    </row>
    <row r="38" spans="1:6" s="64" customFormat="1">
      <c r="A38" s="286"/>
      <c r="B38" s="210"/>
      <c r="C38" s="304"/>
      <c r="D38" s="260"/>
      <c r="E38" s="562"/>
      <c r="F38" s="537"/>
    </row>
    <row r="39" spans="1:6" s="64" customFormat="1">
      <c r="A39" s="286"/>
      <c r="B39" s="210"/>
      <c r="C39" s="304"/>
      <c r="D39" s="260"/>
      <c r="E39" s="562"/>
      <c r="F39" s="537"/>
    </row>
    <row r="40" spans="1:6" s="64" customFormat="1">
      <c r="A40" s="286"/>
      <c r="B40" s="210"/>
      <c r="C40" s="304"/>
      <c r="D40" s="260"/>
      <c r="E40" s="562"/>
      <c r="F40" s="537"/>
    </row>
    <row r="41" spans="1:6" s="64" customFormat="1">
      <c r="A41" s="286"/>
      <c r="B41" s="210"/>
      <c r="C41" s="304"/>
      <c r="D41" s="260"/>
      <c r="E41" s="562"/>
      <c r="F41" s="537"/>
    </row>
    <row r="42" spans="1:6" s="64" customFormat="1">
      <c r="A42" s="286"/>
      <c r="B42" s="210"/>
      <c r="C42" s="304"/>
      <c r="D42" s="260"/>
      <c r="E42" s="562"/>
      <c r="F42" s="537"/>
    </row>
    <row r="43" spans="1:6" s="64" customFormat="1">
      <c r="A43" s="286"/>
      <c r="B43" s="210"/>
      <c r="C43" s="304"/>
      <c r="D43" s="260"/>
      <c r="E43" s="562"/>
      <c r="F43" s="537"/>
    </row>
    <row r="44" spans="1:6" s="64" customFormat="1">
      <c r="A44" s="286"/>
      <c r="B44" s="187"/>
      <c r="C44" s="304"/>
      <c r="D44" s="241"/>
      <c r="E44" s="497"/>
      <c r="F44" s="154"/>
    </row>
    <row r="45" spans="1:6" s="64" customFormat="1">
      <c r="A45" s="286"/>
      <c r="B45" s="187"/>
      <c r="C45" s="304"/>
      <c r="D45" s="241"/>
      <c r="E45" s="497"/>
      <c r="F45" s="154"/>
    </row>
    <row r="46" spans="1:6" s="64" customFormat="1">
      <c r="A46" s="286"/>
      <c r="B46" s="187"/>
      <c r="C46" s="304"/>
      <c r="D46" s="241"/>
      <c r="E46" s="554"/>
      <c r="F46" s="154"/>
    </row>
    <row r="47" spans="1:6" s="64" customFormat="1">
      <c r="A47" s="286"/>
      <c r="B47" s="187"/>
      <c r="C47" s="304"/>
      <c r="D47" s="241"/>
      <c r="E47" s="554"/>
      <c r="F47" s="154"/>
    </row>
    <row r="48" spans="1:6" s="64" customFormat="1">
      <c r="A48" s="286"/>
      <c r="B48" s="187"/>
      <c r="C48" s="304"/>
      <c r="D48" s="241"/>
      <c r="E48" s="554"/>
      <c r="F48" s="154"/>
    </row>
    <row r="49" spans="1:6" s="64" customFormat="1">
      <c r="A49" s="286"/>
      <c r="B49" s="187"/>
      <c r="C49" s="304"/>
      <c r="D49" s="241"/>
      <c r="E49" s="554"/>
      <c r="F49" s="154"/>
    </row>
    <row r="50" spans="1:6" s="64" customFormat="1">
      <c r="A50" s="221"/>
      <c r="B50" s="299"/>
      <c r="C50" s="314"/>
      <c r="D50" s="241"/>
      <c r="E50" s="497"/>
      <c r="F50" s="154"/>
    </row>
    <row r="51" spans="1:6" s="64" customFormat="1">
      <c r="A51" s="315"/>
      <c r="B51" s="316"/>
      <c r="C51" s="317"/>
      <c r="D51" s="241"/>
      <c r="E51" s="564"/>
      <c r="F51" s="154"/>
    </row>
    <row r="52" spans="1:6" s="64" customFormat="1">
      <c r="A52" s="318"/>
      <c r="B52" s="319"/>
      <c r="C52" s="320"/>
      <c r="D52" s="321"/>
      <c r="E52" s="565"/>
      <c r="F52" s="565"/>
    </row>
    <row r="53" spans="1:6" s="64" customFormat="1">
      <c r="A53" s="322"/>
      <c r="B53" s="323" t="str">
        <f>B5</f>
        <v>ELECTRICAL INSTALLATIONS</v>
      </c>
      <c r="C53" s="440">
        <v>19</v>
      </c>
      <c r="D53" s="441"/>
      <c r="E53" s="546"/>
      <c r="F53" s="566">
        <f>SUM(F7:F48)</f>
        <v>3500000</v>
      </c>
    </row>
    <row r="54" spans="1:6" s="64" customFormat="1">
      <c r="A54" s="324"/>
      <c r="B54" s="325"/>
      <c r="C54" s="326"/>
      <c r="D54" s="327"/>
      <c r="E54" s="567"/>
      <c r="F54" s="567"/>
    </row>
    <row r="55" spans="1:6" s="64" customFormat="1">
      <c r="A55" s="328"/>
      <c r="B55" s="329"/>
      <c r="C55" s="329"/>
      <c r="D55" s="330"/>
      <c r="E55" s="568"/>
      <c r="F55" s="568"/>
    </row>
    <row r="56" spans="1:6" s="64" customFormat="1">
      <c r="A56" s="328"/>
      <c r="B56" s="329"/>
      <c r="C56" s="331">
        <v>16</v>
      </c>
      <c r="D56" s="330"/>
      <c r="E56" s="568"/>
      <c r="F56" s="568"/>
    </row>
    <row r="57" spans="1:6" s="64" customFormat="1">
      <c r="A57" s="307"/>
      <c r="B57" s="79"/>
      <c r="C57" s="79"/>
      <c r="D57" s="89"/>
      <c r="E57" s="569"/>
      <c r="F57" s="569"/>
    </row>
    <row r="58" spans="1:6" s="64" customFormat="1">
      <c r="A58" s="255" t="s">
        <v>0</v>
      </c>
      <c r="B58" s="255" t="s">
        <v>1</v>
      </c>
      <c r="C58" s="255" t="s">
        <v>2</v>
      </c>
      <c r="D58" s="256" t="s">
        <v>3</v>
      </c>
      <c r="E58" s="570" t="s">
        <v>4</v>
      </c>
      <c r="F58" s="571" t="s">
        <v>16</v>
      </c>
    </row>
    <row r="59" spans="1:6" s="64" customFormat="1">
      <c r="A59" s="311"/>
      <c r="B59" s="93"/>
      <c r="C59" s="93"/>
      <c r="D59" s="94"/>
      <c r="E59" s="572"/>
      <c r="F59" s="572"/>
    </row>
    <row r="60" spans="1:6" s="64" customFormat="1">
      <c r="A60" s="286"/>
      <c r="B60" s="313"/>
      <c r="C60" s="304"/>
      <c r="D60" s="260"/>
      <c r="E60" s="562"/>
      <c r="F60" s="537" t="str">
        <f>IF(D60="item", E60, IF(C60="","", IF(E60="","",C60*E60)))</f>
        <v/>
      </c>
    </row>
    <row r="61" spans="1:6" s="64" customFormat="1">
      <c r="A61" s="286"/>
      <c r="B61" s="463" t="s">
        <v>180</v>
      </c>
      <c r="C61" s="304"/>
      <c r="D61" s="260"/>
      <c r="E61" s="562"/>
      <c r="F61" s="537"/>
    </row>
    <row r="62" spans="1:6" s="64" customFormat="1">
      <c r="A62" s="286"/>
      <c r="B62" s="463"/>
      <c r="C62" s="304"/>
      <c r="D62" s="260"/>
      <c r="E62" s="562"/>
      <c r="F62" s="537"/>
    </row>
    <row r="63" spans="1:6" s="64" customFormat="1">
      <c r="A63" s="286"/>
      <c r="B63" s="210"/>
      <c r="C63" s="304"/>
      <c r="D63" s="260"/>
      <c r="E63" s="562"/>
      <c r="F63" s="537"/>
    </row>
    <row r="64" spans="1:6" s="64" customFormat="1">
      <c r="A64" s="286"/>
      <c r="B64" s="210"/>
      <c r="C64" s="304"/>
      <c r="D64" s="260"/>
      <c r="E64" s="562"/>
      <c r="F64" s="537"/>
    </row>
    <row r="65" spans="1:6" s="64" customFormat="1" ht="12.75" customHeight="1">
      <c r="A65" s="286" t="s">
        <v>7</v>
      </c>
      <c r="B65" s="449" t="s">
        <v>182</v>
      </c>
      <c r="C65" s="304"/>
      <c r="D65" s="260"/>
      <c r="E65" s="562"/>
      <c r="F65" s="537"/>
    </row>
    <row r="66" spans="1:6" s="64" customFormat="1">
      <c r="A66" s="286"/>
      <c r="B66" s="449"/>
      <c r="C66" s="304"/>
      <c r="D66" s="260" t="s">
        <v>57</v>
      </c>
      <c r="E66" s="562"/>
      <c r="F66" s="537">
        <v>2500000</v>
      </c>
    </row>
    <row r="67" spans="1:6" s="64" customFormat="1">
      <c r="A67" s="286"/>
      <c r="B67" s="449"/>
      <c r="C67" s="304"/>
      <c r="D67" s="260"/>
      <c r="E67" s="562"/>
      <c r="F67" s="537"/>
    </row>
    <row r="68" spans="1:6" s="64" customFormat="1">
      <c r="A68" s="286"/>
      <c r="B68" s="210"/>
      <c r="C68" s="304"/>
      <c r="D68" s="260"/>
      <c r="E68" s="562"/>
      <c r="F68" s="563"/>
    </row>
    <row r="69" spans="1:6" s="64" customFormat="1">
      <c r="A69" s="286"/>
      <c r="B69" s="210"/>
      <c r="C69" s="304"/>
      <c r="D69" s="260"/>
      <c r="E69" s="562"/>
      <c r="F69" s="537"/>
    </row>
    <row r="70" spans="1:6" s="64" customFormat="1">
      <c r="A70" s="286"/>
      <c r="B70" s="210"/>
      <c r="C70" s="304"/>
      <c r="D70" s="260"/>
      <c r="E70" s="562"/>
      <c r="F70" s="537"/>
    </row>
    <row r="71" spans="1:6" s="64" customFormat="1">
      <c r="A71" s="286"/>
      <c r="B71" s="210"/>
      <c r="C71" s="304"/>
      <c r="D71" s="260"/>
      <c r="E71" s="562"/>
      <c r="F71" s="537"/>
    </row>
    <row r="72" spans="1:6" s="64" customFormat="1">
      <c r="A72" s="286"/>
      <c r="B72" s="210"/>
      <c r="C72" s="304"/>
      <c r="D72" s="260"/>
      <c r="E72" s="562"/>
      <c r="F72" s="537"/>
    </row>
    <row r="73" spans="1:6" s="64" customFormat="1">
      <c r="A73" s="286"/>
      <c r="B73" s="210"/>
      <c r="C73" s="304"/>
      <c r="D73" s="260"/>
      <c r="E73" s="562"/>
      <c r="F73" s="537"/>
    </row>
    <row r="74" spans="1:6" s="64" customFormat="1">
      <c r="A74" s="286"/>
      <c r="B74" s="449"/>
      <c r="C74" s="304"/>
      <c r="D74" s="260"/>
      <c r="E74" s="562"/>
      <c r="F74" s="537"/>
    </row>
    <row r="75" spans="1:6" s="64" customFormat="1">
      <c r="A75" s="286"/>
      <c r="B75" s="449"/>
      <c r="C75" s="103"/>
      <c r="D75" s="241"/>
      <c r="E75" s="497"/>
      <c r="F75" s="154"/>
    </row>
    <row r="76" spans="1:6" s="64" customFormat="1">
      <c r="A76" s="286"/>
      <c r="B76" s="449"/>
      <c r="C76" s="304"/>
      <c r="D76" s="260"/>
      <c r="E76" s="562"/>
      <c r="F76" s="537"/>
    </row>
    <row r="77" spans="1:6" s="64" customFormat="1">
      <c r="A77" s="286"/>
      <c r="B77" s="449"/>
      <c r="C77" s="304"/>
      <c r="D77" s="260"/>
      <c r="E77" s="562"/>
      <c r="F77" s="537"/>
    </row>
    <row r="78" spans="1:6" s="64" customFormat="1">
      <c r="A78" s="286"/>
      <c r="B78" s="210"/>
      <c r="C78" s="304"/>
      <c r="D78" s="260"/>
      <c r="E78" s="562"/>
      <c r="F78" s="537"/>
    </row>
    <row r="79" spans="1:6" s="64" customFormat="1">
      <c r="A79" s="286"/>
      <c r="B79" s="210"/>
      <c r="C79" s="304"/>
      <c r="D79" s="260"/>
      <c r="E79" s="562"/>
      <c r="F79" s="537"/>
    </row>
    <row r="80" spans="1:6" s="64" customFormat="1">
      <c r="A80" s="286"/>
      <c r="B80" s="210"/>
      <c r="C80" s="304"/>
      <c r="D80" s="260"/>
      <c r="E80" s="562"/>
      <c r="F80" s="537"/>
    </row>
    <row r="81" spans="1:6" s="64" customFormat="1">
      <c r="A81" s="286"/>
      <c r="B81" s="210"/>
      <c r="C81" s="304"/>
      <c r="D81" s="260"/>
      <c r="E81" s="562"/>
      <c r="F81" s="537"/>
    </row>
    <row r="82" spans="1:6" s="64" customFormat="1">
      <c r="A82" s="286"/>
      <c r="B82" s="210"/>
      <c r="C82" s="304"/>
      <c r="D82" s="260"/>
      <c r="E82" s="562"/>
      <c r="F82" s="537"/>
    </row>
    <row r="83" spans="1:6" s="64" customFormat="1">
      <c r="A83" s="286"/>
      <c r="B83" s="210"/>
      <c r="C83" s="304"/>
      <c r="D83" s="260"/>
      <c r="E83" s="562"/>
      <c r="F83" s="537"/>
    </row>
    <row r="84" spans="1:6" s="64" customFormat="1">
      <c r="A84" s="286"/>
      <c r="B84" s="210"/>
      <c r="C84" s="304"/>
      <c r="D84" s="260"/>
      <c r="E84" s="562"/>
      <c r="F84" s="537"/>
    </row>
    <row r="85" spans="1:6" s="64" customFormat="1">
      <c r="A85" s="286"/>
      <c r="B85" s="210"/>
      <c r="C85" s="304"/>
      <c r="D85" s="260"/>
      <c r="E85" s="562"/>
      <c r="F85" s="537"/>
    </row>
    <row r="86" spans="1:6" s="64" customFormat="1">
      <c r="A86" s="286"/>
      <c r="B86" s="210"/>
      <c r="C86" s="304"/>
      <c r="D86" s="260"/>
      <c r="E86" s="562"/>
      <c r="F86" s="537"/>
    </row>
    <row r="87" spans="1:6" s="64" customFormat="1">
      <c r="A87" s="286"/>
      <c r="B87" s="210"/>
      <c r="C87" s="304"/>
      <c r="D87" s="260"/>
      <c r="E87" s="562"/>
      <c r="F87" s="537"/>
    </row>
    <row r="88" spans="1:6" s="64" customFormat="1">
      <c r="A88" s="286"/>
      <c r="B88" s="210"/>
      <c r="C88" s="304"/>
      <c r="D88" s="260"/>
      <c r="E88" s="562"/>
      <c r="F88" s="537"/>
    </row>
    <row r="89" spans="1:6" s="64" customFormat="1">
      <c r="A89" s="286"/>
      <c r="B89" s="210"/>
      <c r="C89" s="304"/>
      <c r="D89" s="260"/>
      <c r="E89" s="562"/>
      <c r="F89" s="537"/>
    </row>
    <row r="90" spans="1:6" s="64" customFormat="1">
      <c r="A90" s="286"/>
      <c r="B90" s="210"/>
      <c r="C90" s="304"/>
      <c r="D90" s="260"/>
      <c r="E90" s="562"/>
      <c r="F90" s="537"/>
    </row>
    <row r="91" spans="1:6" s="64" customFormat="1">
      <c r="A91" s="286"/>
      <c r="B91" s="210"/>
      <c r="C91" s="304"/>
      <c r="D91" s="260"/>
      <c r="E91" s="562"/>
      <c r="F91" s="537"/>
    </row>
    <row r="92" spans="1:6" s="64" customFormat="1">
      <c r="A92" s="286"/>
      <c r="B92" s="210"/>
      <c r="C92" s="304"/>
      <c r="D92" s="260"/>
      <c r="E92" s="562"/>
      <c r="F92" s="537"/>
    </row>
    <row r="93" spans="1:6" s="64" customFormat="1">
      <c r="A93" s="286"/>
      <c r="B93" s="210"/>
      <c r="C93" s="304"/>
      <c r="D93" s="260"/>
      <c r="E93" s="562"/>
      <c r="F93" s="537"/>
    </row>
    <row r="94" spans="1:6" s="64" customFormat="1">
      <c r="A94" s="286"/>
      <c r="B94" s="210"/>
      <c r="C94" s="304"/>
      <c r="D94" s="260"/>
      <c r="E94" s="562"/>
      <c r="F94" s="537"/>
    </row>
    <row r="95" spans="1:6" s="64" customFormat="1">
      <c r="A95" s="286"/>
      <c r="B95" s="210"/>
      <c r="C95" s="304"/>
      <c r="D95" s="260"/>
      <c r="E95" s="562"/>
      <c r="F95" s="537"/>
    </row>
    <row r="96" spans="1:6" s="64" customFormat="1">
      <c r="A96" s="286"/>
      <c r="B96" s="210"/>
      <c r="C96" s="304"/>
      <c r="D96" s="260"/>
      <c r="E96" s="562"/>
      <c r="F96" s="537"/>
    </row>
    <row r="97" spans="1:6" s="64" customFormat="1">
      <c r="A97" s="286"/>
      <c r="B97" s="210"/>
      <c r="C97" s="304"/>
      <c r="D97" s="260"/>
      <c r="E97" s="562"/>
      <c r="F97" s="537"/>
    </row>
    <row r="98" spans="1:6" s="64" customFormat="1">
      <c r="A98" s="286"/>
      <c r="B98" s="210"/>
      <c r="C98" s="304"/>
      <c r="D98" s="260"/>
      <c r="E98" s="562"/>
      <c r="F98" s="537"/>
    </row>
    <row r="99" spans="1:6" s="64" customFormat="1">
      <c r="A99" s="286"/>
      <c r="B99" s="210"/>
      <c r="C99" s="304"/>
      <c r="D99" s="260"/>
      <c r="E99" s="562"/>
      <c r="F99" s="537"/>
    </row>
    <row r="100" spans="1:6" s="64" customFormat="1">
      <c r="A100" s="286"/>
      <c r="B100" s="210"/>
      <c r="C100" s="304"/>
      <c r="D100" s="260"/>
      <c r="E100" s="562"/>
      <c r="F100" s="537"/>
    </row>
    <row r="101" spans="1:6" s="64" customFormat="1">
      <c r="A101" s="286"/>
      <c r="B101" s="210"/>
      <c r="C101" s="304"/>
      <c r="D101" s="260"/>
      <c r="E101" s="562"/>
      <c r="F101" s="537"/>
    </row>
    <row r="102" spans="1:6" s="64" customFormat="1">
      <c r="A102" s="286"/>
      <c r="B102" s="210"/>
      <c r="C102" s="304"/>
      <c r="D102" s="260"/>
      <c r="E102" s="562"/>
      <c r="F102" s="537"/>
    </row>
    <row r="103" spans="1:6" s="64" customFormat="1">
      <c r="A103" s="286"/>
      <c r="B103" s="210"/>
      <c r="C103" s="304"/>
      <c r="D103" s="260"/>
      <c r="E103" s="562"/>
      <c r="F103" s="537"/>
    </row>
    <row r="104" spans="1:6" s="64" customFormat="1">
      <c r="A104" s="286"/>
      <c r="B104" s="210"/>
      <c r="C104" s="304"/>
      <c r="D104" s="260"/>
      <c r="E104" s="562"/>
      <c r="F104" s="537"/>
    </row>
    <row r="105" spans="1:6" s="64" customFormat="1">
      <c r="A105" s="286"/>
      <c r="B105" s="210"/>
      <c r="C105" s="304"/>
      <c r="D105" s="260"/>
      <c r="E105" s="562"/>
      <c r="F105" s="537"/>
    </row>
    <row r="106" spans="1:6" s="64" customFormat="1">
      <c r="A106" s="286"/>
      <c r="B106" s="210"/>
      <c r="C106" s="304"/>
      <c r="D106" s="260"/>
      <c r="E106" s="562"/>
      <c r="F106" s="537"/>
    </row>
    <row r="107" spans="1:6" s="64" customFormat="1">
      <c r="A107" s="315"/>
      <c r="B107" s="316"/>
      <c r="C107" s="317"/>
      <c r="D107" s="241"/>
      <c r="E107" s="564"/>
      <c r="F107" s="154"/>
    </row>
    <row r="108" spans="1:6" s="64" customFormat="1">
      <c r="A108" s="318"/>
      <c r="B108" s="319"/>
      <c r="C108" s="320"/>
      <c r="D108" s="321"/>
      <c r="E108" s="565"/>
      <c r="F108" s="565"/>
    </row>
    <row r="109" spans="1:6" s="64" customFormat="1">
      <c r="A109" s="322"/>
      <c r="B109" s="340" t="str">
        <f>B61</f>
        <v xml:space="preserve">PLUMBING SERVICES </v>
      </c>
      <c r="C109" s="440">
        <v>19</v>
      </c>
      <c r="D109" s="441"/>
      <c r="E109" s="546"/>
      <c r="F109" s="566">
        <f>SUM(F62:F99)</f>
        <v>2500000</v>
      </c>
    </row>
    <row r="110" spans="1:6" s="64" customFormat="1">
      <c r="A110" s="324"/>
      <c r="B110" s="341"/>
      <c r="C110" s="326"/>
      <c r="D110" s="327"/>
      <c r="E110" s="567"/>
      <c r="F110" s="567"/>
    </row>
    <row r="111" spans="1:6" s="64" customFormat="1">
      <c r="A111" s="328"/>
      <c r="B111" s="329"/>
      <c r="C111" s="329"/>
      <c r="D111" s="330"/>
      <c r="E111" s="568"/>
      <c r="F111" s="568"/>
    </row>
    <row r="112" spans="1:6" s="64" customFormat="1">
      <c r="A112" s="328"/>
      <c r="B112" s="329"/>
      <c r="C112" s="331">
        <v>17</v>
      </c>
      <c r="D112" s="330"/>
      <c r="E112" s="568"/>
      <c r="F112" s="568"/>
    </row>
    <row r="113" spans="1:6" s="64" customFormat="1">
      <c r="A113" s="307"/>
      <c r="B113" s="79"/>
      <c r="C113" s="79"/>
      <c r="D113" s="89"/>
      <c r="E113" s="569"/>
      <c r="F113" s="569"/>
    </row>
    <row r="114" spans="1:6" s="64" customFormat="1">
      <c r="A114" s="255" t="s">
        <v>0</v>
      </c>
      <c r="B114" s="255" t="s">
        <v>1</v>
      </c>
      <c r="C114" s="255" t="s">
        <v>2</v>
      </c>
      <c r="D114" s="256" t="s">
        <v>3</v>
      </c>
      <c r="E114" s="570" t="s">
        <v>4</v>
      </c>
      <c r="F114" s="571" t="s">
        <v>16</v>
      </c>
    </row>
    <row r="115" spans="1:6" s="64" customFormat="1">
      <c r="A115" s="311"/>
      <c r="B115" s="93"/>
      <c r="C115" s="93"/>
      <c r="D115" s="94"/>
      <c r="E115" s="572"/>
      <c r="F115" s="572"/>
    </row>
    <row r="116" spans="1:6" s="64" customFormat="1">
      <c r="A116" s="286"/>
      <c r="B116" s="313"/>
      <c r="C116" s="304"/>
      <c r="D116" s="260"/>
      <c r="E116" s="562"/>
      <c r="F116" s="537" t="str">
        <f>IF(D116="item", E116, IF(C116="","", IF(E116="","",C116*E116)))</f>
        <v/>
      </c>
    </row>
    <row r="117" spans="1:6" s="64" customFormat="1">
      <c r="A117" s="286"/>
      <c r="B117" s="463" t="s">
        <v>178</v>
      </c>
      <c r="C117" s="304"/>
      <c r="D117" s="260"/>
      <c r="E117" s="562"/>
      <c r="F117" s="537"/>
    </row>
    <row r="118" spans="1:6" s="64" customFormat="1">
      <c r="A118" s="286"/>
      <c r="B118" s="463"/>
      <c r="C118" s="304"/>
      <c r="D118" s="260"/>
      <c r="E118" s="562"/>
      <c r="F118" s="537"/>
    </row>
    <row r="119" spans="1:6" s="64" customFormat="1">
      <c r="A119" s="286"/>
      <c r="B119" s="346"/>
      <c r="C119" s="349"/>
      <c r="D119" s="260"/>
      <c r="E119" s="562"/>
      <c r="F119" s="537"/>
    </row>
    <row r="120" spans="1:6" s="56" customFormat="1" ht="12.75" customHeight="1">
      <c r="A120" s="286"/>
      <c r="B120" s="457" t="s">
        <v>209</v>
      </c>
      <c r="C120" s="349"/>
      <c r="D120" s="260"/>
      <c r="E120" s="562"/>
      <c r="F120" s="537"/>
    </row>
    <row r="121" spans="1:6" s="56" customFormat="1" ht="12.75" customHeight="1">
      <c r="A121" s="286"/>
      <c r="B121" s="457"/>
      <c r="C121" s="349"/>
      <c r="D121" s="260"/>
      <c r="E121" s="562"/>
      <c r="F121" s="537"/>
    </row>
    <row r="122" spans="1:6" s="56" customFormat="1" ht="12.75" customHeight="1">
      <c r="A122" s="286"/>
      <c r="B122" s="457"/>
      <c r="C122" s="349"/>
      <c r="D122" s="260"/>
      <c r="E122" s="562"/>
      <c r="F122" s="537"/>
    </row>
    <row r="123" spans="1:6" s="56" customFormat="1">
      <c r="A123" s="286"/>
      <c r="B123" s="457"/>
      <c r="C123" s="349"/>
      <c r="D123" s="260"/>
      <c r="E123" s="562"/>
      <c r="F123" s="537"/>
    </row>
    <row r="124" spans="1:6" s="64" customFormat="1">
      <c r="A124" s="286"/>
      <c r="B124" s="210"/>
      <c r="C124" s="304"/>
      <c r="D124" s="260"/>
      <c r="E124" s="562"/>
      <c r="F124" s="537"/>
    </row>
    <row r="125" spans="1:6" s="64" customFormat="1">
      <c r="A125" s="286"/>
      <c r="B125" s="210"/>
      <c r="C125" s="304"/>
      <c r="D125" s="260"/>
      <c r="E125" s="562"/>
      <c r="F125" s="563"/>
    </row>
    <row r="126" spans="1:6" s="64" customFormat="1">
      <c r="A126" s="286" t="s">
        <v>7</v>
      </c>
      <c r="B126" s="210" t="s">
        <v>210</v>
      </c>
      <c r="C126" s="349">
        <v>1</v>
      </c>
      <c r="D126" s="260" t="s">
        <v>190</v>
      </c>
      <c r="E126" s="562"/>
      <c r="F126" s="537"/>
    </row>
    <row r="127" spans="1:6" s="64" customFormat="1">
      <c r="A127" s="286"/>
      <c r="B127" s="210"/>
      <c r="C127" s="304"/>
      <c r="D127" s="260"/>
      <c r="E127" s="562"/>
      <c r="F127" s="537"/>
    </row>
    <row r="128" spans="1:6" s="64" customFormat="1">
      <c r="A128" s="286"/>
      <c r="B128" s="210"/>
      <c r="C128" s="304"/>
      <c r="D128" s="260"/>
      <c r="E128" s="562"/>
      <c r="F128" s="537"/>
    </row>
    <row r="129" spans="1:6" s="64" customFormat="1">
      <c r="A129" s="286" t="s">
        <v>9</v>
      </c>
      <c r="B129" s="210" t="s">
        <v>211</v>
      </c>
      <c r="C129" s="349">
        <v>3</v>
      </c>
      <c r="D129" s="260" t="s">
        <v>190</v>
      </c>
      <c r="E129" s="562"/>
      <c r="F129" s="537"/>
    </row>
    <row r="130" spans="1:6" s="64" customFormat="1">
      <c r="A130" s="286"/>
      <c r="B130" s="210"/>
      <c r="C130" s="304"/>
      <c r="D130" s="260"/>
      <c r="E130" s="562"/>
      <c r="F130" s="537"/>
    </row>
    <row r="131" spans="1:6" s="64" customFormat="1">
      <c r="A131" s="286"/>
      <c r="B131" s="449"/>
      <c r="C131" s="304"/>
      <c r="D131" s="260"/>
      <c r="E131" s="562"/>
      <c r="F131" s="537"/>
    </row>
    <row r="132" spans="1:6" s="64" customFormat="1">
      <c r="A132" s="286"/>
      <c r="B132" s="449"/>
      <c r="C132" s="103"/>
      <c r="D132" s="241"/>
      <c r="E132" s="497"/>
      <c r="F132" s="154"/>
    </row>
    <row r="133" spans="1:6" s="64" customFormat="1">
      <c r="A133" s="286"/>
      <c r="B133" s="449"/>
      <c r="C133" s="304"/>
      <c r="D133" s="260"/>
      <c r="E133" s="562"/>
      <c r="F133" s="537"/>
    </row>
    <row r="134" spans="1:6" s="64" customFormat="1">
      <c r="A134" s="286"/>
      <c r="B134" s="449"/>
      <c r="C134" s="304"/>
      <c r="D134" s="260"/>
      <c r="E134" s="562"/>
      <c r="F134" s="537"/>
    </row>
    <row r="135" spans="1:6" s="64" customFormat="1">
      <c r="A135" s="286"/>
      <c r="B135" s="210"/>
      <c r="C135" s="304"/>
      <c r="D135" s="260"/>
      <c r="E135" s="562"/>
      <c r="F135" s="537"/>
    </row>
    <row r="136" spans="1:6" s="64" customFormat="1">
      <c r="A136" s="286"/>
      <c r="B136" s="210"/>
      <c r="C136" s="304"/>
      <c r="D136" s="260"/>
      <c r="E136" s="562"/>
      <c r="F136" s="537"/>
    </row>
    <row r="137" spans="1:6" s="64" customFormat="1">
      <c r="A137" s="286"/>
      <c r="B137" s="210"/>
      <c r="C137" s="304"/>
      <c r="D137" s="260"/>
      <c r="E137" s="562"/>
      <c r="F137" s="537"/>
    </row>
    <row r="138" spans="1:6" s="64" customFormat="1">
      <c r="A138" s="286"/>
      <c r="B138" s="210"/>
      <c r="C138" s="304"/>
      <c r="D138" s="260"/>
      <c r="E138" s="562"/>
      <c r="F138" s="537"/>
    </row>
    <row r="139" spans="1:6" s="64" customFormat="1">
      <c r="A139" s="286"/>
      <c r="B139" s="210"/>
      <c r="C139" s="304"/>
      <c r="D139" s="260"/>
      <c r="E139" s="562"/>
      <c r="F139" s="537"/>
    </row>
    <row r="140" spans="1:6" s="64" customFormat="1">
      <c r="A140" s="286"/>
      <c r="B140" s="210"/>
      <c r="C140" s="304"/>
      <c r="D140" s="260"/>
      <c r="E140" s="562"/>
      <c r="F140" s="537"/>
    </row>
    <row r="141" spans="1:6" s="64" customFormat="1">
      <c r="A141" s="286"/>
      <c r="B141" s="210"/>
      <c r="C141" s="304"/>
      <c r="D141" s="260"/>
      <c r="E141" s="562"/>
      <c r="F141" s="537"/>
    </row>
    <row r="142" spans="1:6" s="64" customFormat="1">
      <c r="A142" s="286"/>
      <c r="B142" s="210"/>
      <c r="C142" s="304"/>
      <c r="D142" s="260"/>
      <c r="E142" s="562"/>
      <c r="F142" s="537"/>
    </row>
    <row r="143" spans="1:6" s="64" customFormat="1">
      <c r="A143" s="286"/>
      <c r="B143" s="210"/>
      <c r="C143" s="304"/>
      <c r="D143" s="260"/>
      <c r="E143" s="562"/>
      <c r="F143" s="537"/>
    </row>
    <row r="144" spans="1:6" s="64" customFormat="1">
      <c r="A144" s="286"/>
      <c r="B144" s="210"/>
      <c r="C144" s="304"/>
      <c r="D144" s="260"/>
      <c r="E144" s="562"/>
      <c r="F144" s="537"/>
    </row>
    <row r="145" spans="1:6" s="64" customFormat="1">
      <c r="A145" s="286"/>
      <c r="B145" s="210"/>
      <c r="C145" s="304"/>
      <c r="D145" s="260"/>
      <c r="E145" s="562"/>
      <c r="F145" s="537"/>
    </row>
    <row r="146" spans="1:6" s="64" customFormat="1">
      <c r="A146" s="286"/>
      <c r="B146" s="210"/>
      <c r="C146" s="304"/>
      <c r="D146" s="260"/>
      <c r="E146" s="562"/>
      <c r="F146" s="537"/>
    </row>
    <row r="147" spans="1:6" s="64" customFormat="1">
      <c r="A147" s="286"/>
      <c r="B147" s="210"/>
      <c r="C147" s="304"/>
      <c r="D147" s="260"/>
      <c r="E147" s="562"/>
      <c r="F147" s="537"/>
    </row>
    <row r="148" spans="1:6" s="64" customFormat="1">
      <c r="A148" s="286"/>
      <c r="B148" s="210"/>
      <c r="C148" s="304"/>
      <c r="D148" s="260"/>
      <c r="E148" s="562"/>
      <c r="F148" s="537"/>
    </row>
    <row r="149" spans="1:6" s="64" customFormat="1">
      <c r="A149" s="286"/>
      <c r="B149" s="210"/>
      <c r="C149" s="304"/>
      <c r="D149" s="260"/>
      <c r="E149" s="562"/>
      <c r="F149" s="537"/>
    </row>
    <row r="150" spans="1:6" s="64" customFormat="1">
      <c r="A150" s="286"/>
      <c r="B150" s="210"/>
      <c r="C150" s="304"/>
      <c r="D150" s="260"/>
      <c r="E150" s="562"/>
      <c r="F150" s="537"/>
    </row>
    <row r="151" spans="1:6" s="64" customFormat="1">
      <c r="A151" s="286"/>
      <c r="B151" s="210"/>
      <c r="C151" s="304"/>
      <c r="D151" s="260"/>
      <c r="E151" s="562"/>
      <c r="F151" s="537"/>
    </row>
    <row r="152" spans="1:6" s="64" customFormat="1">
      <c r="A152" s="286"/>
      <c r="B152" s="210"/>
      <c r="C152" s="304"/>
      <c r="D152" s="260"/>
      <c r="E152" s="562"/>
      <c r="F152" s="537"/>
    </row>
    <row r="153" spans="1:6" s="64" customFormat="1">
      <c r="A153" s="286"/>
      <c r="B153" s="210"/>
      <c r="C153" s="304"/>
      <c r="D153" s="260"/>
      <c r="E153" s="562"/>
      <c r="F153" s="537"/>
    </row>
    <row r="154" spans="1:6" s="64" customFormat="1">
      <c r="A154" s="286"/>
      <c r="B154" s="210"/>
      <c r="C154" s="304"/>
      <c r="D154" s="260"/>
      <c r="E154" s="562"/>
      <c r="F154" s="537"/>
    </row>
    <row r="155" spans="1:6" s="64" customFormat="1">
      <c r="A155" s="286"/>
      <c r="B155" s="210"/>
      <c r="C155" s="304"/>
      <c r="D155" s="260"/>
      <c r="E155" s="562"/>
      <c r="F155" s="537"/>
    </row>
    <row r="156" spans="1:6" s="64" customFormat="1">
      <c r="A156" s="286"/>
      <c r="B156" s="210"/>
      <c r="C156" s="304"/>
      <c r="D156" s="260"/>
      <c r="E156" s="562"/>
      <c r="F156" s="537"/>
    </row>
    <row r="157" spans="1:6" s="64" customFormat="1">
      <c r="A157" s="286"/>
      <c r="B157" s="210"/>
      <c r="C157" s="304"/>
      <c r="D157" s="260"/>
      <c r="E157" s="562"/>
      <c r="F157" s="537"/>
    </row>
    <row r="158" spans="1:6" s="64" customFormat="1">
      <c r="A158" s="286"/>
      <c r="B158" s="210"/>
      <c r="C158" s="304"/>
      <c r="D158" s="260"/>
      <c r="E158" s="562"/>
      <c r="F158" s="537"/>
    </row>
    <row r="159" spans="1:6" s="64" customFormat="1">
      <c r="A159" s="286"/>
      <c r="B159" s="210"/>
      <c r="C159" s="304"/>
      <c r="D159" s="260"/>
      <c r="E159" s="562"/>
      <c r="F159" s="537"/>
    </row>
    <row r="160" spans="1:6" s="64" customFormat="1">
      <c r="A160" s="286"/>
      <c r="B160" s="210"/>
      <c r="C160" s="304"/>
      <c r="D160" s="260"/>
      <c r="E160" s="562"/>
      <c r="F160" s="537"/>
    </row>
    <row r="161" spans="1:32" s="64" customFormat="1">
      <c r="A161" s="286"/>
      <c r="B161" s="210"/>
      <c r="C161" s="304"/>
      <c r="D161" s="260"/>
      <c r="E161" s="562"/>
      <c r="F161" s="537"/>
    </row>
    <row r="162" spans="1:32" s="64" customFormat="1">
      <c r="A162" s="286"/>
      <c r="B162" s="210"/>
      <c r="C162" s="304"/>
      <c r="D162" s="260"/>
      <c r="E162" s="562"/>
      <c r="F162" s="537"/>
    </row>
    <row r="163" spans="1:32" s="64" customFormat="1">
      <c r="A163" s="315"/>
      <c r="B163" s="316"/>
      <c r="C163" s="317"/>
      <c r="D163" s="241"/>
      <c r="E163" s="564"/>
      <c r="F163" s="154"/>
    </row>
    <row r="164" spans="1:32" s="64" customFormat="1">
      <c r="A164" s="318"/>
      <c r="B164" s="319"/>
      <c r="C164" s="320"/>
      <c r="D164" s="321"/>
      <c r="E164" s="565"/>
      <c r="F164" s="565"/>
    </row>
    <row r="165" spans="1:32" s="64" customFormat="1" ht="12.75" customHeight="1">
      <c r="A165" s="322"/>
      <c r="B165" s="464" t="str">
        <f>B117</f>
        <v>HEATING, VENTILATION AND AIR CONDITIONING</v>
      </c>
      <c r="C165" s="440">
        <v>19</v>
      </c>
      <c r="D165" s="441"/>
      <c r="E165" s="546"/>
      <c r="F165" s="566"/>
    </row>
    <row r="166" spans="1:32" s="64" customFormat="1">
      <c r="A166" s="324"/>
      <c r="B166" s="465"/>
      <c r="C166" s="326"/>
      <c r="D166" s="327"/>
      <c r="E166" s="567"/>
      <c r="F166" s="567"/>
    </row>
    <row r="167" spans="1:32" s="64" customFormat="1">
      <c r="A167" s="328"/>
      <c r="B167" s="329"/>
      <c r="C167" s="329"/>
      <c r="D167" s="330"/>
      <c r="E167" s="568"/>
      <c r="F167" s="568"/>
    </row>
    <row r="168" spans="1:32" s="64" customFormat="1">
      <c r="A168" s="328"/>
      <c r="B168" s="329"/>
      <c r="C168" s="331">
        <v>18</v>
      </c>
      <c r="D168" s="330"/>
      <c r="E168" s="568"/>
      <c r="F168" s="568"/>
    </row>
    <row r="169" spans="1:32" s="64" customFormat="1">
      <c r="A169" s="106"/>
      <c r="B169" s="107"/>
      <c r="C169" s="107"/>
      <c r="D169" s="232"/>
      <c r="E169" s="513"/>
      <c r="F169" s="513"/>
      <c r="AC169" s="332"/>
      <c r="AD169" s="333"/>
      <c r="AE169" s="242"/>
      <c r="AF169" s="333"/>
    </row>
    <row r="170" spans="1:32" s="64" customFormat="1">
      <c r="A170" s="334" t="s">
        <v>0</v>
      </c>
      <c r="B170" s="334" t="s">
        <v>1</v>
      </c>
      <c r="C170" s="334" t="s">
        <v>2</v>
      </c>
      <c r="D170" s="335" t="s">
        <v>3</v>
      </c>
      <c r="E170" s="573" t="s">
        <v>4</v>
      </c>
      <c r="F170" s="574" t="s">
        <v>16</v>
      </c>
      <c r="AC170" s="118"/>
      <c r="AD170" s="118"/>
      <c r="AE170" s="242"/>
      <c r="AF170" s="333"/>
    </row>
    <row r="171" spans="1:32" s="64" customFormat="1">
      <c r="A171" s="112"/>
      <c r="B171" s="113"/>
      <c r="C171" s="113"/>
      <c r="D171" s="234"/>
      <c r="E171" s="516"/>
      <c r="F171" s="516"/>
      <c r="AC171" s="118"/>
      <c r="AD171" s="118"/>
      <c r="AE171" s="242"/>
      <c r="AF171" s="333"/>
    </row>
    <row r="172" spans="1:32" s="64" customFormat="1">
      <c r="A172" s="177"/>
      <c r="B172" s="60"/>
      <c r="C172" s="60"/>
      <c r="D172" s="241"/>
      <c r="E172" s="497"/>
      <c r="F172" s="496"/>
      <c r="AC172" s="118"/>
      <c r="AD172" s="118"/>
      <c r="AE172" s="242"/>
      <c r="AF172" s="333"/>
    </row>
    <row r="173" spans="1:32" s="64" customFormat="1" ht="15.75" customHeight="1">
      <c r="A173" s="177"/>
      <c r="B173" s="102" t="s">
        <v>147</v>
      </c>
      <c r="C173" s="60"/>
      <c r="D173" s="241"/>
      <c r="E173" s="497"/>
      <c r="F173" s="496"/>
      <c r="AC173" s="118"/>
      <c r="AD173" s="118"/>
      <c r="AE173" s="242"/>
      <c r="AF173" s="333"/>
    </row>
    <row r="174" spans="1:32" s="64" customFormat="1" ht="15.75" customHeight="1">
      <c r="A174" s="177"/>
      <c r="B174" s="102"/>
      <c r="C174" s="60"/>
      <c r="D174" s="241"/>
      <c r="E174" s="497"/>
      <c r="F174" s="496"/>
      <c r="AC174" s="118"/>
      <c r="AD174" s="118"/>
      <c r="AE174" s="242"/>
      <c r="AF174" s="333"/>
    </row>
    <row r="175" spans="1:32" s="64" customFormat="1">
      <c r="A175" s="177"/>
      <c r="B175" s="336" t="s">
        <v>152</v>
      </c>
      <c r="C175" s="60" t="s">
        <v>27</v>
      </c>
      <c r="D175" s="241"/>
      <c r="E175" s="497"/>
      <c r="F175" s="496"/>
      <c r="AC175" s="118"/>
      <c r="AD175" s="118"/>
      <c r="AE175" s="118"/>
      <c r="AF175" s="118"/>
    </row>
    <row r="176" spans="1:32" s="64" customFormat="1">
      <c r="A176" s="177"/>
      <c r="B176" s="337"/>
      <c r="C176" s="60"/>
      <c r="D176" s="241"/>
      <c r="E176" s="497"/>
      <c r="F176" s="496"/>
      <c r="AC176" s="118"/>
      <c r="AD176" s="118"/>
      <c r="AE176" s="118"/>
      <c r="AF176" s="118"/>
    </row>
    <row r="177" spans="1:32" s="64" customFormat="1" ht="12" customHeight="1">
      <c r="A177" s="177"/>
      <c r="B177" s="60" t="str">
        <f>B5</f>
        <v>ELECTRICAL INSTALLATIONS</v>
      </c>
      <c r="C177" s="338">
        <f>C56</f>
        <v>16</v>
      </c>
      <c r="D177" s="241"/>
      <c r="E177" s="497"/>
      <c r="F177" s="496">
        <f>F53</f>
        <v>3500000</v>
      </c>
      <c r="AC177" s="118"/>
      <c r="AD177" s="118"/>
      <c r="AE177" s="118"/>
      <c r="AF177" s="118"/>
    </row>
    <row r="178" spans="1:32" s="64" customFormat="1" ht="12" customHeight="1">
      <c r="A178" s="177"/>
      <c r="B178" s="60"/>
      <c r="C178" s="339"/>
      <c r="D178" s="241"/>
      <c r="E178" s="497"/>
      <c r="F178" s="496"/>
      <c r="AC178" s="118"/>
      <c r="AD178" s="118"/>
      <c r="AE178" s="118"/>
      <c r="AF178" s="118"/>
    </row>
    <row r="179" spans="1:32" s="64" customFormat="1" ht="12" customHeight="1">
      <c r="A179" s="177"/>
      <c r="B179" s="60" t="str">
        <f>B61</f>
        <v xml:space="preserve">PLUMBING SERVICES </v>
      </c>
      <c r="C179" s="338">
        <f>C112</f>
        <v>17</v>
      </c>
      <c r="D179" s="241"/>
      <c r="E179" s="497"/>
      <c r="F179" s="496">
        <f>F109</f>
        <v>2500000</v>
      </c>
      <c r="AC179" s="118"/>
      <c r="AD179" s="118"/>
      <c r="AE179" s="118"/>
      <c r="AF179" s="118"/>
    </row>
    <row r="180" spans="1:32" s="64" customFormat="1">
      <c r="A180" s="177"/>
      <c r="B180" s="60"/>
      <c r="C180" s="339"/>
      <c r="D180" s="241"/>
      <c r="E180" s="497"/>
      <c r="F180" s="496"/>
      <c r="AC180" s="118"/>
      <c r="AD180" s="118"/>
      <c r="AE180" s="118"/>
      <c r="AF180" s="118"/>
    </row>
    <row r="181" spans="1:32" s="64" customFormat="1">
      <c r="A181" s="177"/>
      <c r="B181" s="60" t="str">
        <f>B117</f>
        <v>HEATING, VENTILATION AND AIR CONDITIONING</v>
      </c>
      <c r="C181" s="338">
        <f>C168</f>
        <v>18</v>
      </c>
      <c r="D181" s="241"/>
      <c r="E181" s="497"/>
      <c r="F181" s="496"/>
      <c r="AC181" s="118"/>
      <c r="AD181" s="118"/>
      <c r="AE181" s="118"/>
      <c r="AF181" s="118"/>
    </row>
    <row r="182" spans="1:32" s="64" customFormat="1">
      <c r="A182" s="177"/>
      <c r="B182" s="60"/>
      <c r="C182" s="339"/>
      <c r="D182" s="241"/>
      <c r="E182" s="497"/>
      <c r="F182" s="496"/>
      <c r="AC182" s="118"/>
      <c r="AD182" s="118"/>
      <c r="AE182" s="118"/>
      <c r="AF182" s="118"/>
    </row>
    <row r="183" spans="1:32" s="64" customFormat="1">
      <c r="A183" s="177"/>
      <c r="B183" s="60"/>
      <c r="C183" s="339"/>
      <c r="D183" s="241"/>
      <c r="E183" s="497"/>
      <c r="F183" s="496"/>
      <c r="AC183" s="118"/>
      <c r="AD183" s="118"/>
      <c r="AE183" s="118"/>
      <c r="AF183" s="118"/>
    </row>
    <row r="184" spans="1:32" s="64" customFormat="1">
      <c r="A184" s="73"/>
      <c r="B184" s="60"/>
      <c r="C184" s="339"/>
      <c r="D184" s="241"/>
      <c r="E184" s="497"/>
      <c r="F184" s="498"/>
      <c r="AC184" s="118"/>
      <c r="AD184" s="118"/>
      <c r="AE184" s="118"/>
      <c r="AF184" s="118"/>
    </row>
    <row r="185" spans="1:32" s="64" customFormat="1">
      <c r="A185" s="73"/>
      <c r="B185" s="60"/>
      <c r="C185" s="339"/>
      <c r="D185" s="241"/>
      <c r="E185" s="497"/>
      <c r="F185" s="498"/>
      <c r="AC185" s="118"/>
      <c r="AD185" s="118"/>
      <c r="AE185" s="118"/>
      <c r="AF185" s="118"/>
    </row>
    <row r="186" spans="1:32" s="64" customFormat="1">
      <c r="A186" s="73"/>
      <c r="B186" s="60"/>
      <c r="C186" s="339"/>
      <c r="D186" s="241"/>
      <c r="E186" s="497"/>
      <c r="F186" s="498"/>
      <c r="AC186" s="118"/>
      <c r="AD186" s="118"/>
      <c r="AE186" s="118"/>
      <c r="AF186" s="118"/>
    </row>
    <row r="187" spans="1:32" s="64" customFormat="1">
      <c r="A187" s="73"/>
      <c r="B187" s="60"/>
      <c r="C187" s="339"/>
      <c r="D187" s="241"/>
      <c r="E187" s="497"/>
      <c r="F187" s="498"/>
      <c r="AC187" s="118"/>
      <c r="AD187" s="118"/>
      <c r="AE187" s="118"/>
      <c r="AF187" s="118"/>
    </row>
    <row r="188" spans="1:32" s="64" customFormat="1">
      <c r="A188" s="73"/>
      <c r="B188" s="60"/>
      <c r="C188" s="339"/>
      <c r="D188" s="241"/>
      <c r="E188" s="497"/>
      <c r="F188" s="498"/>
      <c r="AC188" s="118"/>
      <c r="AD188" s="118"/>
      <c r="AE188" s="118"/>
      <c r="AF188" s="118"/>
    </row>
    <row r="189" spans="1:32" s="64" customFormat="1">
      <c r="A189" s="73"/>
      <c r="B189" s="60"/>
      <c r="C189" s="339"/>
      <c r="D189" s="241"/>
      <c r="E189" s="497"/>
      <c r="F189" s="498"/>
      <c r="AC189" s="118"/>
      <c r="AD189" s="118"/>
      <c r="AE189" s="118"/>
      <c r="AF189" s="118"/>
    </row>
    <row r="190" spans="1:32" s="64" customFormat="1">
      <c r="A190" s="73"/>
      <c r="B190" s="60"/>
      <c r="C190" s="339"/>
      <c r="D190" s="241"/>
      <c r="E190" s="497"/>
      <c r="F190" s="498"/>
      <c r="AC190" s="118"/>
      <c r="AD190" s="118"/>
      <c r="AE190" s="118"/>
      <c r="AF190" s="118"/>
    </row>
    <row r="191" spans="1:32" s="64" customFormat="1">
      <c r="A191" s="73"/>
      <c r="B191" s="60"/>
      <c r="C191" s="339"/>
      <c r="D191" s="241"/>
      <c r="E191" s="497"/>
      <c r="F191" s="498"/>
      <c r="AC191" s="118"/>
      <c r="AD191" s="118"/>
      <c r="AE191" s="118"/>
      <c r="AF191" s="118"/>
    </row>
    <row r="192" spans="1:32" s="64" customFormat="1">
      <c r="A192" s="177"/>
      <c r="B192" s="60"/>
      <c r="C192" s="339"/>
      <c r="D192" s="241"/>
      <c r="E192" s="497"/>
      <c r="F192" s="496"/>
      <c r="AC192" s="118"/>
      <c r="AD192" s="118"/>
      <c r="AE192" s="118"/>
      <c r="AF192" s="118"/>
    </row>
    <row r="193" spans="1:32" s="64" customFormat="1">
      <c r="A193" s="177"/>
      <c r="B193" s="60"/>
      <c r="C193" s="339"/>
      <c r="D193" s="241"/>
      <c r="E193" s="497"/>
      <c r="F193" s="496"/>
      <c r="AC193" s="118"/>
      <c r="AD193" s="118"/>
      <c r="AE193" s="118"/>
      <c r="AF193" s="118"/>
    </row>
    <row r="194" spans="1:32" s="64" customFormat="1">
      <c r="A194" s="177"/>
      <c r="B194" s="60"/>
      <c r="C194" s="339"/>
      <c r="D194" s="241"/>
      <c r="E194" s="497"/>
      <c r="F194" s="496"/>
      <c r="AC194" s="118"/>
      <c r="AD194" s="118"/>
      <c r="AE194" s="118"/>
      <c r="AF194" s="118"/>
    </row>
    <row r="195" spans="1:32" s="64" customFormat="1">
      <c r="A195" s="177"/>
      <c r="B195" s="60"/>
      <c r="C195" s="339"/>
      <c r="D195" s="241"/>
      <c r="E195" s="497"/>
      <c r="F195" s="496"/>
      <c r="AC195" s="118"/>
      <c r="AD195" s="118"/>
      <c r="AE195" s="118"/>
      <c r="AF195" s="118"/>
    </row>
    <row r="196" spans="1:32" s="64" customFormat="1">
      <c r="A196" s="177"/>
      <c r="B196" s="60"/>
      <c r="C196" s="339"/>
      <c r="D196" s="241"/>
      <c r="E196" s="497"/>
      <c r="F196" s="496"/>
      <c r="AC196" s="118"/>
      <c r="AD196" s="118"/>
      <c r="AE196" s="118"/>
      <c r="AF196" s="118"/>
    </row>
    <row r="197" spans="1:32" s="64" customFormat="1">
      <c r="A197" s="177"/>
      <c r="B197" s="60"/>
      <c r="C197" s="339"/>
      <c r="D197" s="241"/>
      <c r="E197" s="497"/>
      <c r="F197" s="496"/>
      <c r="AC197" s="118"/>
      <c r="AD197" s="118"/>
      <c r="AE197" s="118"/>
      <c r="AF197" s="118"/>
    </row>
    <row r="198" spans="1:32" s="64" customFormat="1">
      <c r="A198" s="177"/>
      <c r="B198" s="60"/>
      <c r="C198" s="339"/>
      <c r="D198" s="241"/>
      <c r="E198" s="497"/>
      <c r="F198" s="496"/>
      <c r="AC198" s="118"/>
      <c r="AD198" s="118"/>
      <c r="AE198" s="118"/>
      <c r="AF198" s="118"/>
    </row>
    <row r="199" spans="1:32" s="64" customFormat="1">
      <c r="A199" s="177"/>
      <c r="B199" s="60"/>
      <c r="C199" s="339"/>
      <c r="D199" s="241"/>
      <c r="E199" s="497"/>
      <c r="F199" s="496"/>
      <c r="AC199" s="118"/>
      <c r="AD199" s="118"/>
      <c r="AE199" s="118"/>
      <c r="AF199" s="118"/>
    </row>
    <row r="200" spans="1:32" s="64" customFormat="1">
      <c r="A200" s="73"/>
      <c r="B200" s="60"/>
      <c r="C200" s="339"/>
      <c r="D200" s="241"/>
      <c r="E200" s="497"/>
      <c r="F200" s="498"/>
      <c r="AC200" s="118"/>
      <c r="AD200" s="118"/>
      <c r="AE200" s="118"/>
      <c r="AF200" s="118"/>
    </row>
    <row r="201" spans="1:32" s="64" customFormat="1">
      <c r="A201" s="73"/>
      <c r="B201" s="60"/>
      <c r="C201" s="339"/>
      <c r="D201" s="241"/>
      <c r="E201" s="497"/>
      <c r="F201" s="498"/>
      <c r="AC201" s="118"/>
      <c r="AD201" s="118"/>
      <c r="AE201" s="118"/>
      <c r="AF201" s="118"/>
    </row>
    <row r="202" spans="1:32" s="64" customFormat="1">
      <c r="A202" s="177"/>
      <c r="B202" s="60"/>
      <c r="C202" s="339"/>
      <c r="D202" s="241"/>
      <c r="E202" s="497"/>
      <c r="F202" s="496"/>
      <c r="AC202" s="118"/>
      <c r="AD202" s="118"/>
      <c r="AE202" s="118"/>
      <c r="AF202" s="118"/>
    </row>
    <row r="203" spans="1:32" s="64" customFormat="1">
      <c r="A203" s="177"/>
      <c r="B203" s="60"/>
      <c r="C203" s="339"/>
      <c r="D203" s="241"/>
      <c r="E203" s="497"/>
      <c r="F203" s="496"/>
      <c r="AC203" s="118"/>
      <c r="AD203" s="118"/>
      <c r="AE203" s="118"/>
      <c r="AF203" s="118"/>
    </row>
    <row r="204" spans="1:32" s="64" customFormat="1">
      <c r="A204" s="177"/>
      <c r="B204" s="60"/>
      <c r="C204" s="339"/>
      <c r="D204" s="241"/>
      <c r="E204" s="497"/>
      <c r="F204" s="496"/>
      <c r="AC204" s="118"/>
      <c r="AD204" s="118"/>
      <c r="AE204" s="118"/>
      <c r="AF204" s="118"/>
    </row>
    <row r="205" spans="1:32" s="64" customFormat="1">
      <c r="A205" s="177"/>
      <c r="B205" s="60"/>
      <c r="C205" s="339"/>
      <c r="D205" s="241"/>
      <c r="E205" s="497"/>
      <c r="F205" s="496"/>
      <c r="AC205" s="118"/>
      <c r="AD205" s="118"/>
      <c r="AE205" s="118"/>
      <c r="AF205" s="118"/>
    </row>
    <row r="206" spans="1:32" s="64" customFormat="1">
      <c r="A206" s="177"/>
      <c r="B206" s="60"/>
      <c r="C206" s="339"/>
      <c r="D206" s="241"/>
      <c r="E206" s="497"/>
      <c r="F206" s="496"/>
      <c r="AC206" s="118"/>
      <c r="AD206" s="118"/>
      <c r="AE206" s="118"/>
      <c r="AF206" s="118"/>
    </row>
    <row r="207" spans="1:32" s="64" customFormat="1">
      <c r="A207" s="177"/>
      <c r="B207" s="60"/>
      <c r="C207" s="339"/>
      <c r="D207" s="241"/>
      <c r="E207" s="497"/>
      <c r="F207" s="496"/>
      <c r="AC207" s="118"/>
      <c r="AD207" s="118"/>
      <c r="AE207" s="118"/>
      <c r="AF207" s="118"/>
    </row>
    <row r="208" spans="1:32" s="64" customFormat="1">
      <c r="A208" s="177"/>
      <c r="B208" s="60"/>
      <c r="C208" s="339"/>
      <c r="D208" s="241"/>
      <c r="E208" s="497"/>
      <c r="F208" s="496"/>
      <c r="AC208" s="118"/>
      <c r="AD208" s="118"/>
      <c r="AE208" s="118"/>
      <c r="AF208" s="118"/>
    </row>
    <row r="209" spans="1:32" s="64" customFormat="1">
      <c r="A209" s="177"/>
      <c r="B209" s="60"/>
      <c r="C209" s="339"/>
      <c r="D209" s="241"/>
      <c r="E209" s="497"/>
      <c r="F209" s="496"/>
      <c r="AC209" s="118"/>
      <c r="AD209" s="118"/>
      <c r="AE209" s="118"/>
      <c r="AF209" s="118"/>
    </row>
    <row r="210" spans="1:32" s="64" customFormat="1">
      <c r="A210" s="177"/>
      <c r="B210" s="60"/>
      <c r="C210" s="339"/>
      <c r="D210" s="241"/>
      <c r="E210" s="497"/>
      <c r="F210" s="496"/>
      <c r="AC210" s="118"/>
      <c r="AD210" s="118"/>
      <c r="AE210" s="118"/>
      <c r="AF210" s="118"/>
    </row>
    <row r="211" spans="1:32" s="64" customFormat="1">
      <c r="A211" s="177"/>
      <c r="B211" s="60"/>
      <c r="C211" s="339"/>
      <c r="D211" s="241"/>
      <c r="E211" s="497"/>
      <c r="F211" s="496"/>
      <c r="AC211" s="118"/>
      <c r="AD211" s="118"/>
      <c r="AE211" s="118"/>
      <c r="AF211" s="118"/>
    </row>
    <row r="212" spans="1:32" s="64" customFormat="1">
      <c r="A212" s="177"/>
      <c r="B212" s="60"/>
      <c r="C212" s="339"/>
      <c r="D212" s="241"/>
      <c r="E212" s="497"/>
      <c r="F212" s="496"/>
    </row>
    <row r="213" spans="1:32" s="64" customFormat="1" ht="12" customHeight="1">
      <c r="A213" s="177"/>
      <c r="B213" s="60"/>
      <c r="C213" s="339"/>
      <c r="D213" s="241"/>
      <c r="E213" s="497"/>
      <c r="F213" s="496"/>
    </row>
    <row r="214" spans="1:32" s="64" customFormat="1">
      <c r="A214" s="177"/>
      <c r="B214" s="60"/>
      <c r="C214" s="339"/>
      <c r="D214" s="241"/>
      <c r="E214" s="497"/>
      <c r="F214" s="496"/>
    </row>
    <row r="215" spans="1:32" s="64" customFormat="1">
      <c r="A215" s="177"/>
      <c r="B215" s="60"/>
      <c r="C215" s="339"/>
      <c r="D215" s="241"/>
      <c r="E215" s="497"/>
      <c r="F215" s="496"/>
    </row>
    <row r="216" spans="1:32" s="64" customFormat="1">
      <c r="A216" s="177"/>
      <c r="B216" s="60"/>
      <c r="C216" s="339"/>
      <c r="D216" s="241"/>
      <c r="E216" s="497"/>
      <c r="F216" s="496"/>
    </row>
    <row r="217" spans="1:32" s="64" customFormat="1">
      <c r="A217" s="177"/>
      <c r="B217" s="60"/>
      <c r="C217" s="339"/>
      <c r="D217" s="241"/>
      <c r="E217" s="497"/>
      <c r="F217" s="496"/>
    </row>
    <row r="218" spans="1:32" s="64" customFormat="1">
      <c r="A218" s="177"/>
      <c r="B218" s="60"/>
      <c r="C218" s="339"/>
      <c r="D218" s="241"/>
      <c r="E218" s="497"/>
      <c r="F218" s="496"/>
    </row>
    <row r="219" spans="1:32" s="64" customFormat="1">
      <c r="A219" s="177"/>
      <c r="B219" s="60"/>
      <c r="C219" s="149"/>
      <c r="D219" s="241"/>
      <c r="E219" s="575"/>
      <c r="F219" s="576"/>
    </row>
    <row r="220" spans="1:32" s="64" customFormat="1">
      <c r="A220" s="228"/>
      <c r="B220" s="107"/>
      <c r="C220" s="198"/>
      <c r="D220" s="229"/>
      <c r="E220" s="200"/>
      <c r="F220" s="508"/>
    </row>
    <row r="221" spans="1:32" s="64" customFormat="1">
      <c r="A221" s="177"/>
      <c r="B221" s="334" t="s">
        <v>179</v>
      </c>
      <c r="C221" s="460" t="s">
        <v>153</v>
      </c>
      <c r="D221" s="461"/>
      <c r="E221" s="462"/>
      <c r="F221" s="509"/>
    </row>
    <row r="222" spans="1:32" s="64" customFormat="1">
      <c r="A222" s="112"/>
      <c r="B222" s="113"/>
      <c r="C222" s="201"/>
      <c r="D222" s="230"/>
      <c r="E222" s="202"/>
      <c r="F222" s="510"/>
    </row>
    <row r="223" spans="1:32" s="64" customFormat="1">
      <c r="A223" s="204"/>
      <c r="D223" s="231"/>
      <c r="E223" s="205"/>
      <c r="F223" s="205"/>
    </row>
    <row r="224" spans="1:32" s="64" customFormat="1">
      <c r="A224" s="204"/>
      <c r="C224" s="206">
        <f>C168+1</f>
        <v>19</v>
      </c>
      <c r="D224" s="231"/>
      <c r="E224" s="205"/>
      <c r="F224" s="205"/>
    </row>
    <row r="225" spans="1:6" s="56" customFormat="1">
      <c r="A225" s="144"/>
      <c r="D225" s="87"/>
      <c r="E225" s="88"/>
      <c r="F225" s="88"/>
    </row>
    <row r="226" spans="1:6" s="56" customFormat="1">
      <c r="A226" s="144"/>
      <c r="D226" s="87"/>
      <c r="E226" s="88"/>
      <c r="F226" s="88"/>
    </row>
    <row r="227" spans="1:6" s="56" customFormat="1">
      <c r="A227" s="144"/>
      <c r="D227" s="87"/>
      <c r="E227" s="88"/>
      <c r="F227" s="88"/>
    </row>
    <row r="228" spans="1:6" s="56" customFormat="1">
      <c r="A228" s="144"/>
      <c r="D228" s="87"/>
      <c r="E228" s="88"/>
      <c r="F228" s="88"/>
    </row>
    <row r="229" spans="1:6" s="56" customFormat="1">
      <c r="A229" s="144"/>
      <c r="D229" s="87"/>
      <c r="E229" s="88"/>
      <c r="F229" s="88"/>
    </row>
    <row r="230" spans="1:6" s="56" customFormat="1">
      <c r="A230" s="144"/>
      <c r="D230" s="87"/>
      <c r="E230" s="88"/>
      <c r="F230" s="88"/>
    </row>
    <row r="231" spans="1:6" s="56" customFormat="1">
      <c r="A231" s="144"/>
      <c r="D231" s="87"/>
      <c r="E231" s="88"/>
      <c r="F231" s="88"/>
    </row>
  </sheetData>
  <sheetProtection algorithmName="SHA-512" hashValue="rulzB1usee2UyDMJGmYlNQFb2cRq0F31uemLQ3bY+jy0nMn5/lJa4T3U6OdN5Kri+YEhTJWenH55KKAk4q53/g==" saltValue="EAbq3+67edN0s+zE9XVxmQ==" spinCount="100000" sheet="1" objects="1" scenarios="1" formatCells="0" formatColumns="0" formatRows="0" insertColumns="0" insertRows="0" deleteColumns="0" deleteRows="0"/>
  <protectedRanges>
    <protectedRange sqref="E154:F155 E97:F99" name="Pricing_1"/>
  </protectedRanges>
  <mergeCells count="12">
    <mergeCell ref="C53:D53"/>
    <mergeCell ref="B7:B8"/>
    <mergeCell ref="B117:B118"/>
    <mergeCell ref="B131:B134"/>
    <mergeCell ref="B165:B166"/>
    <mergeCell ref="C109:D109"/>
    <mergeCell ref="C221:E221"/>
    <mergeCell ref="B61:B62"/>
    <mergeCell ref="B74:B77"/>
    <mergeCell ref="B65:B67"/>
    <mergeCell ref="C165:D165"/>
    <mergeCell ref="B120:B123"/>
  </mergeCells>
  <pageMargins left="0.69930555555555596" right="0.69930555555555596" top="0.88263888888888897" bottom="0.75" header="0.3" footer="0.3"/>
  <pageSetup scale="96" orientation="portrait" r:id="rId1"/>
  <headerFooter>
    <oddHeader xml:space="preserve">&amp;L&amp;"Times New Roman,Bold"Engineering Services
&amp;R&amp;"Times New Roman,Bold"&amp;8Proposed Renovation and Addition to Boys Town Communtiy Centre 
6 Collie Smith Drive 
Kingston 12
</oddHeader>
    <oddFooter>&amp;R&amp;8Office of the Prime Minister
YEDAI/HOPE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E223"/>
  <sheetViews>
    <sheetView view="pageBreakPreview" zoomScaleNormal="110" zoomScaleSheetLayoutView="100" workbookViewId="0">
      <selection activeCell="B28" sqref="B28"/>
    </sheetView>
  </sheetViews>
  <sheetFormatPr defaultColWidth="9.140625" defaultRowHeight="12.75"/>
  <cols>
    <col min="1" max="1" width="6.28515625" style="294" customWidth="1"/>
    <col min="2" max="2" width="42.140625" style="261" customWidth="1"/>
    <col min="3" max="3" width="13.5703125" style="261" customWidth="1"/>
    <col min="4" max="4" width="8.5703125" style="295" customWidth="1"/>
    <col min="5" max="5" width="10.5703125" style="296" customWidth="1"/>
    <col min="6" max="6" width="15" style="296" customWidth="1"/>
    <col min="7" max="7" width="11.140625" style="261" hidden="1" customWidth="1"/>
    <col min="8" max="8" width="11.28515625" style="261" hidden="1" customWidth="1"/>
    <col min="9" max="9" width="13" style="261" hidden="1" customWidth="1"/>
    <col min="10" max="10" width="12.5703125" style="261" hidden="1" customWidth="1"/>
    <col min="11" max="11" width="18.85546875" style="261" hidden="1" customWidth="1"/>
    <col min="12" max="12" width="10.42578125" style="261" hidden="1" customWidth="1"/>
    <col min="13" max="20" width="9.140625" style="261" hidden="1" customWidth="1"/>
    <col min="21" max="21" width="11.7109375" style="261" hidden="1" customWidth="1"/>
    <col min="22" max="22" width="9.140625" style="261" hidden="1" customWidth="1"/>
    <col min="23" max="23" width="10.140625" style="261" hidden="1" customWidth="1"/>
    <col min="24" max="24" width="11.7109375" style="261" hidden="1" customWidth="1"/>
    <col min="25" max="28" width="9.140625" style="261" hidden="1" customWidth="1"/>
    <col min="29" max="30" width="0" style="261" hidden="1" customWidth="1"/>
    <col min="31" max="31" width="11.140625" style="261" hidden="1" customWidth="1"/>
    <col min="32" max="35" width="0" style="261" hidden="1" customWidth="1"/>
    <col min="36" max="16384" width="9.140625" style="261"/>
  </cols>
  <sheetData>
    <row r="1" spans="1:31" s="56" customFormat="1">
      <c r="A1" s="145"/>
      <c r="B1" s="79"/>
      <c r="C1" s="79"/>
      <c r="D1" s="89"/>
      <c r="E1" s="90"/>
      <c r="F1" s="90"/>
    </row>
    <row r="2" spans="1:31" s="56" customFormat="1">
      <c r="A2" s="254" t="s">
        <v>0</v>
      </c>
      <c r="B2" s="255" t="s">
        <v>1</v>
      </c>
      <c r="C2" s="255" t="s">
        <v>2</v>
      </c>
      <c r="D2" s="256" t="s">
        <v>3</v>
      </c>
      <c r="E2" s="257" t="s">
        <v>4</v>
      </c>
      <c r="F2" s="258" t="s">
        <v>16</v>
      </c>
    </row>
    <row r="3" spans="1:31" s="56" customFormat="1">
      <c r="A3" s="142"/>
      <c r="B3" s="93"/>
      <c r="C3" s="93"/>
      <c r="D3" s="94"/>
      <c r="E3" s="95"/>
      <c r="F3" s="95"/>
    </row>
    <row r="4" spans="1:31" s="56" customFormat="1">
      <c r="A4" s="259"/>
      <c r="B4" s="274" t="s">
        <v>147</v>
      </c>
      <c r="C4" s="51"/>
      <c r="D4" s="271"/>
      <c r="E4" s="553"/>
      <c r="F4" s="543"/>
    </row>
    <row r="5" spans="1:31" s="56" customFormat="1">
      <c r="A5" s="259"/>
      <c r="B5" s="77"/>
      <c r="C5" s="53"/>
      <c r="D5" s="271"/>
      <c r="E5" s="553"/>
      <c r="F5" s="543"/>
    </row>
    <row r="6" spans="1:31" s="56" customFormat="1">
      <c r="A6" s="259"/>
      <c r="B6" s="275" t="s">
        <v>148</v>
      </c>
      <c r="C6" s="52"/>
      <c r="D6" s="260"/>
      <c r="E6" s="281"/>
      <c r="F6" s="154"/>
    </row>
    <row r="7" spans="1:31" s="152" customFormat="1">
      <c r="A7" s="277"/>
      <c r="B7" s="156"/>
      <c r="C7" s="151"/>
      <c r="D7" s="218"/>
      <c r="E7" s="555"/>
      <c r="F7" s="556"/>
    </row>
    <row r="8" spans="1:31" s="56" customFormat="1" ht="38.25">
      <c r="A8" s="278" t="s">
        <v>7</v>
      </c>
      <c r="B8" s="54" t="s">
        <v>149</v>
      </c>
      <c r="C8" s="262">
        <v>175</v>
      </c>
      <c r="D8" s="218" t="s">
        <v>46</v>
      </c>
      <c r="E8" s="303"/>
      <c r="F8" s="154"/>
      <c r="AC8" s="56">
        <f>126.03+7</f>
        <v>133.03</v>
      </c>
      <c r="AD8" s="56">
        <v>1</v>
      </c>
      <c r="AE8" s="56">
        <f>AC8*AD8</f>
        <v>133.03</v>
      </c>
    </row>
    <row r="9" spans="1:31" s="56" customFormat="1">
      <c r="A9" s="278"/>
      <c r="B9" s="54"/>
      <c r="C9" s="262"/>
      <c r="D9" s="279"/>
      <c r="E9" s="303"/>
      <c r="F9" s="154"/>
    </row>
    <row r="10" spans="1:31" s="64" customFormat="1">
      <c r="A10" s="181"/>
      <c r="B10" s="455" t="s">
        <v>212</v>
      </c>
      <c r="C10" s="104"/>
      <c r="D10" s="182"/>
      <c r="E10" s="504"/>
      <c r="F10" s="154"/>
    </row>
    <row r="11" spans="1:31" s="152" customFormat="1" ht="12.75" customHeight="1">
      <c r="A11" s="277" t="s">
        <v>10</v>
      </c>
      <c r="B11" s="455"/>
      <c r="C11" s="151"/>
      <c r="D11" s="280"/>
      <c r="E11" s="555"/>
      <c r="F11" s="556"/>
    </row>
    <row r="12" spans="1:31" s="152" customFormat="1" ht="12.75" customHeight="1">
      <c r="A12" s="277"/>
      <c r="B12" s="455"/>
      <c r="C12" s="151"/>
      <c r="D12" s="280"/>
      <c r="E12" s="555"/>
      <c r="F12" s="556"/>
    </row>
    <row r="13" spans="1:31" s="152" customFormat="1" ht="12.75" customHeight="1">
      <c r="A13" s="277"/>
      <c r="B13" s="455"/>
      <c r="C13" s="151"/>
      <c r="D13" s="280"/>
      <c r="E13" s="555"/>
      <c r="F13" s="556"/>
    </row>
    <row r="14" spans="1:31" s="152" customFormat="1">
      <c r="A14" s="277"/>
      <c r="B14" s="455"/>
      <c r="C14" s="151"/>
      <c r="D14" s="280"/>
      <c r="E14" s="555"/>
      <c r="F14" s="556"/>
    </row>
    <row r="15" spans="1:31" s="152" customFormat="1" ht="12.75" customHeight="1">
      <c r="A15" s="277"/>
      <c r="B15" s="455"/>
      <c r="C15" s="151">
        <v>150</v>
      </c>
      <c r="D15" s="345" t="s">
        <v>46</v>
      </c>
      <c r="E15" s="555"/>
      <c r="F15" s="556"/>
      <c r="AC15" s="152">
        <v>150</v>
      </c>
      <c r="AD15" s="152">
        <v>1</v>
      </c>
      <c r="AE15" s="152">
        <f>AC15*AD15</f>
        <v>150</v>
      </c>
    </row>
    <row r="16" spans="1:31" s="152" customFormat="1">
      <c r="A16" s="277"/>
      <c r="B16" s="344"/>
      <c r="C16" s="151"/>
      <c r="D16" s="345"/>
      <c r="E16" s="555"/>
      <c r="F16" s="556"/>
    </row>
    <row r="17" spans="1:31" s="152" customFormat="1" ht="12.75" customHeight="1">
      <c r="A17" s="277" t="s">
        <v>11</v>
      </c>
      <c r="B17" s="456" t="s">
        <v>213</v>
      </c>
      <c r="C17" s="153"/>
      <c r="D17" s="345"/>
      <c r="E17" s="281"/>
      <c r="F17" s="154"/>
    </row>
    <row r="18" spans="1:31" s="152" customFormat="1">
      <c r="A18" s="277"/>
      <c r="B18" s="456"/>
      <c r="C18" s="153"/>
      <c r="D18" s="345"/>
      <c r="E18" s="281"/>
      <c r="F18" s="154"/>
    </row>
    <row r="19" spans="1:31" s="152" customFormat="1">
      <c r="A19" s="277"/>
      <c r="B19" s="456"/>
      <c r="C19" s="153"/>
      <c r="D19" s="345"/>
      <c r="E19" s="281"/>
      <c r="F19" s="154"/>
    </row>
    <row r="20" spans="1:31" s="152" customFormat="1" ht="12.75" customHeight="1">
      <c r="A20" s="277"/>
      <c r="B20" s="456"/>
      <c r="C20" s="151"/>
      <c r="D20" s="155"/>
      <c r="E20" s="281"/>
      <c r="F20" s="154"/>
    </row>
    <row r="21" spans="1:31" s="152" customFormat="1" ht="15.75">
      <c r="A21" s="277"/>
      <c r="B21" s="456"/>
      <c r="C21" s="153">
        <v>150</v>
      </c>
      <c r="D21" s="345" t="s">
        <v>46</v>
      </c>
      <c r="E21" s="497"/>
      <c r="F21" s="556"/>
      <c r="AC21" s="152">
        <v>150</v>
      </c>
      <c r="AD21" s="152">
        <v>1</v>
      </c>
      <c r="AE21" s="152">
        <f>AC21*AD21</f>
        <v>150</v>
      </c>
    </row>
    <row r="22" spans="1:31" s="152" customFormat="1" ht="12.75" customHeight="1">
      <c r="A22" s="277"/>
      <c r="B22" s="77"/>
      <c r="C22" s="151"/>
      <c r="D22" s="280"/>
      <c r="E22" s="497"/>
      <c r="F22" s="520"/>
    </row>
    <row r="23" spans="1:31" s="152" customFormat="1">
      <c r="A23" s="277"/>
      <c r="B23" s="77"/>
      <c r="C23" s="151"/>
      <c r="D23" s="280"/>
      <c r="E23" s="497"/>
      <c r="F23" s="520"/>
    </row>
    <row r="24" spans="1:31" s="152" customFormat="1">
      <c r="A24" s="277"/>
      <c r="B24" s="77"/>
      <c r="C24" s="151"/>
      <c r="D24" s="280"/>
      <c r="E24" s="497"/>
      <c r="F24" s="520"/>
    </row>
    <row r="25" spans="1:31" s="152" customFormat="1" ht="12.75" customHeight="1">
      <c r="A25" s="277"/>
      <c r="B25" s="77"/>
      <c r="C25" s="151"/>
      <c r="D25" s="280"/>
      <c r="E25" s="497"/>
      <c r="F25" s="520"/>
    </row>
    <row r="26" spans="1:31" s="56" customFormat="1">
      <c r="A26" s="259"/>
      <c r="B26" s="54"/>
      <c r="C26" s="52"/>
      <c r="D26" s="260"/>
      <c r="E26" s="281"/>
      <c r="F26" s="154"/>
    </row>
    <row r="27" spans="1:31" s="152" customFormat="1">
      <c r="A27" s="277"/>
      <c r="B27" s="156"/>
      <c r="C27" s="151"/>
      <c r="D27" s="280"/>
      <c r="E27" s="281"/>
      <c r="F27" s="154"/>
    </row>
    <row r="28" spans="1:31" s="152" customFormat="1">
      <c r="A28" s="277"/>
      <c r="B28" s="156"/>
      <c r="C28" s="151"/>
      <c r="D28" s="280"/>
      <c r="E28" s="281"/>
      <c r="F28" s="154"/>
      <c r="AE28" s="157"/>
    </row>
    <row r="29" spans="1:31" s="152" customFormat="1">
      <c r="A29" s="277"/>
      <c r="B29" s="156"/>
      <c r="C29" s="151"/>
      <c r="D29" s="280"/>
      <c r="E29" s="281"/>
      <c r="F29" s="154"/>
      <c r="AE29" s="158"/>
    </row>
    <row r="30" spans="1:31" s="152" customFormat="1">
      <c r="A30" s="277"/>
      <c r="B30" s="156"/>
      <c r="C30" s="151"/>
      <c r="D30" s="280"/>
      <c r="E30" s="281"/>
      <c r="F30" s="154"/>
    </row>
    <row r="31" spans="1:31" s="152" customFormat="1" ht="12.75" customHeight="1">
      <c r="A31" s="277"/>
      <c r="B31" s="156"/>
      <c r="C31" s="151"/>
      <c r="D31" s="280"/>
      <c r="E31" s="555"/>
      <c r="F31" s="556"/>
    </row>
    <row r="32" spans="1:31" s="152" customFormat="1" ht="12.75" customHeight="1">
      <c r="A32" s="277"/>
      <c r="B32" s="156"/>
      <c r="C32" s="151"/>
      <c r="D32" s="280"/>
      <c r="E32" s="555"/>
      <c r="F32" s="282"/>
    </row>
    <row r="33" spans="1:6" s="152" customFormat="1" ht="12.75" customHeight="1">
      <c r="A33" s="277"/>
      <c r="B33" s="214"/>
      <c r="C33" s="151"/>
      <c r="D33" s="280"/>
      <c r="E33" s="555"/>
      <c r="F33" s="282"/>
    </row>
    <row r="34" spans="1:6" s="152" customFormat="1" ht="12.75" customHeight="1">
      <c r="A34" s="277"/>
      <c r="B34" s="214"/>
      <c r="C34" s="151"/>
      <c r="D34" s="280"/>
      <c r="E34" s="555"/>
      <c r="F34" s="282"/>
    </row>
    <row r="35" spans="1:6" s="152" customFormat="1" ht="12.75" customHeight="1">
      <c r="A35" s="277"/>
      <c r="B35" s="214"/>
      <c r="C35" s="151"/>
      <c r="D35" s="280"/>
      <c r="E35" s="555"/>
      <c r="F35" s="282"/>
    </row>
    <row r="36" spans="1:6" s="152" customFormat="1" ht="12.75" customHeight="1">
      <c r="A36" s="277"/>
      <c r="B36" s="214"/>
      <c r="C36" s="151"/>
      <c r="D36" s="280"/>
      <c r="E36" s="555"/>
      <c r="F36" s="282"/>
    </row>
    <row r="37" spans="1:6" s="152" customFormat="1" ht="12.75" customHeight="1">
      <c r="A37" s="277"/>
      <c r="B37" s="214"/>
      <c r="C37" s="151"/>
      <c r="D37" s="280"/>
      <c r="E37" s="555"/>
      <c r="F37" s="282"/>
    </row>
    <row r="38" spans="1:6" s="152" customFormat="1" ht="12.75" customHeight="1">
      <c r="A38" s="277"/>
      <c r="B38" s="214"/>
      <c r="C38" s="151"/>
      <c r="D38" s="280"/>
      <c r="E38" s="555"/>
      <c r="F38" s="282"/>
    </row>
    <row r="39" spans="1:6" s="152" customFormat="1" ht="12.75" customHeight="1">
      <c r="A39" s="277"/>
      <c r="B39" s="156"/>
      <c r="C39" s="151"/>
      <c r="D39" s="280"/>
      <c r="E39" s="555"/>
      <c r="F39" s="282"/>
    </row>
    <row r="40" spans="1:6" s="152" customFormat="1" ht="12.75" customHeight="1">
      <c r="A40" s="283"/>
      <c r="B40" s="156"/>
      <c r="C40" s="284"/>
      <c r="D40" s="280"/>
      <c r="E40" s="577"/>
      <c r="F40" s="282"/>
    </row>
    <row r="41" spans="1:6" s="152" customFormat="1" ht="12.75" customHeight="1">
      <c r="A41" s="283"/>
      <c r="B41" s="156"/>
      <c r="C41" s="284"/>
      <c r="D41" s="280"/>
      <c r="E41" s="577"/>
      <c r="F41" s="282"/>
    </row>
    <row r="42" spans="1:6" s="152" customFormat="1" ht="12.75" customHeight="1">
      <c r="A42" s="283"/>
      <c r="B42" s="156"/>
      <c r="C42" s="284"/>
      <c r="D42" s="280"/>
      <c r="E42" s="577"/>
      <c r="F42" s="282"/>
    </row>
    <row r="43" spans="1:6" s="152" customFormat="1" ht="12.75" customHeight="1">
      <c r="A43" s="283"/>
      <c r="B43" s="156"/>
      <c r="C43" s="284"/>
      <c r="D43" s="280"/>
      <c r="E43" s="577"/>
      <c r="F43" s="282"/>
    </row>
    <row r="44" spans="1:6" s="152" customFormat="1" ht="12.75" customHeight="1">
      <c r="A44" s="283"/>
      <c r="B44" s="156"/>
      <c r="C44" s="284"/>
      <c r="D44" s="280"/>
      <c r="E44" s="577"/>
      <c r="F44" s="282"/>
    </row>
    <row r="45" spans="1:6" s="56" customFormat="1">
      <c r="A45" s="259"/>
      <c r="B45" s="270"/>
      <c r="C45" s="53"/>
      <c r="D45" s="271"/>
      <c r="E45" s="553"/>
      <c r="F45" s="543"/>
    </row>
    <row r="46" spans="1:6" s="56" customFormat="1">
      <c r="A46" s="259"/>
      <c r="B46" s="77"/>
      <c r="C46" s="135"/>
      <c r="D46" s="260"/>
      <c r="E46" s="557"/>
      <c r="F46" s="154"/>
    </row>
    <row r="47" spans="1:6" s="56" customFormat="1">
      <c r="A47" s="259"/>
      <c r="B47" s="77"/>
      <c r="C47" s="135"/>
      <c r="D47" s="260"/>
      <c r="E47" s="557"/>
      <c r="F47" s="154"/>
    </row>
    <row r="48" spans="1:6" s="56" customFormat="1">
      <c r="A48" s="259"/>
      <c r="B48" s="458"/>
      <c r="C48" s="137"/>
      <c r="D48" s="260"/>
      <c r="E48" s="557"/>
      <c r="F48" s="154"/>
    </row>
    <row r="49" spans="1:31" s="56" customFormat="1">
      <c r="A49" s="259"/>
      <c r="B49" s="458"/>
      <c r="C49" s="135"/>
      <c r="D49" s="260"/>
      <c r="E49" s="557"/>
      <c r="F49" s="154"/>
    </row>
    <row r="50" spans="1:31" s="56" customFormat="1">
      <c r="A50" s="141"/>
      <c r="B50" s="79"/>
      <c r="C50" s="80"/>
      <c r="D50" s="81"/>
      <c r="E50" s="545"/>
      <c r="F50" s="545"/>
    </row>
    <row r="51" spans="1:31" s="56" customFormat="1">
      <c r="A51" s="259"/>
      <c r="B51" s="255" t="str">
        <f>B6</f>
        <v>PAVINGS</v>
      </c>
      <c r="C51" s="440">
        <v>24</v>
      </c>
      <c r="D51" s="441"/>
      <c r="E51" s="546"/>
      <c r="F51" s="558"/>
    </row>
    <row r="52" spans="1:31" s="56" customFormat="1">
      <c r="A52" s="142"/>
      <c r="B52" s="93"/>
      <c r="C52" s="82"/>
      <c r="D52" s="83"/>
      <c r="E52" s="548"/>
      <c r="F52" s="548"/>
    </row>
    <row r="53" spans="1:31" s="56" customFormat="1">
      <c r="A53" s="144"/>
      <c r="D53" s="87"/>
      <c r="E53" s="549"/>
      <c r="F53" s="549"/>
    </row>
    <row r="54" spans="1:31" s="56" customFormat="1">
      <c r="A54" s="144"/>
      <c r="C54" s="86">
        <f>'Engineering Services'!C224+1</f>
        <v>20</v>
      </c>
      <c r="D54" s="87"/>
      <c r="E54" s="549"/>
      <c r="F54" s="549"/>
    </row>
    <row r="55" spans="1:31" s="56" customFormat="1">
      <c r="A55" s="145"/>
      <c r="B55" s="79"/>
      <c r="C55" s="79"/>
      <c r="D55" s="89"/>
      <c r="E55" s="538"/>
      <c r="F55" s="538"/>
    </row>
    <row r="56" spans="1:31" s="56" customFormat="1">
      <c r="A56" s="254" t="s">
        <v>0</v>
      </c>
      <c r="B56" s="255" t="s">
        <v>1</v>
      </c>
      <c r="C56" s="255" t="s">
        <v>2</v>
      </c>
      <c r="D56" s="256" t="s">
        <v>3</v>
      </c>
      <c r="E56" s="551" t="s">
        <v>4</v>
      </c>
      <c r="F56" s="552" t="s">
        <v>16</v>
      </c>
    </row>
    <row r="57" spans="1:31" s="56" customFormat="1">
      <c r="A57" s="142"/>
      <c r="B57" s="93"/>
      <c r="C57" s="93"/>
      <c r="D57" s="94"/>
      <c r="E57" s="541"/>
      <c r="F57" s="541"/>
    </row>
    <row r="58" spans="1:31" s="56" customFormat="1">
      <c r="A58" s="259"/>
      <c r="B58" s="274" t="s">
        <v>147</v>
      </c>
      <c r="C58" s="51"/>
      <c r="D58" s="271"/>
      <c r="E58" s="553"/>
      <c r="F58" s="543"/>
    </row>
    <row r="59" spans="1:31" s="56" customFormat="1">
      <c r="A59" s="259"/>
      <c r="B59" s="77"/>
      <c r="C59" s="53"/>
      <c r="D59" s="271"/>
      <c r="E59" s="553"/>
      <c r="F59" s="543"/>
    </row>
    <row r="60" spans="1:31" s="56" customFormat="1">
      <c r="A60" s="259"/>
      <c r="B60" s="275" t="s">
        <v>192</v>
      </c>
      <c r="C60" s="52"/>
      <c r="D60" s="260"/>
      <c r="E60" s="281"/>
      <c r="F60" s="154"/>
    </row>
    <row r="61" spans="1:31" s="56" customFormat="1">
      <c r="A61" s="143"/>
      <c r="B61" s="276"/>
      <c r="C61" s="52"/>
      <c r="D61" s="260"/>
      <c r="E61" s="281"/>
      <c r="F61" s="154"/>
    </row>
    <row r="62" spans="1:31" s="56" customFormat="1" ht="12.75" customHeight="1">
      <c r="A62" s="143" t="s">
        <v>7</v>
      </c>
      <c r="B62" s="455" t="s">
        <v>191</v>
      </c>
      <c r="C62" s="52"/>
      <c r="D62" s="260"/>
      <c r="E62" s="281"/>
      <c r="F62" s="154"/>
    </row>
    <row r="63" spans="1:31" s="56" customFormat="1">
      <c r="A63" s="143"/>
      <c r="B63" s="455"/>
      <c r="C63" s="262">
        <v>20</v>
      </c>
      <c r="D63" s="218" t="s">
        <v>190</v>
      </c>
      <c r="E63" s="303"/>
      <c r="F63" s="154"/>
      <c r="AC63" s="56">
        <v>4.22</v>
      </c>
      <c r="AD63" s="56">
        <v>3.05</v>
      </c>
      <c r="AE63" s="78">
        <f>AC63*AD63</f>
        <v>12.870999999999999</v>
      </c>
    </row>
    <row r="64" spans="1:31" s="152" customFormat="1" ht="12.75" customHeight="1">
      <c r="A64" s="277"/>
      <c r="B64" s="156"/>
      <c r="C64" s="62"/>
      <c r="D64" s="260"/>
      <c r="E64" s="303"/>
      <c r="F64" s="154"/>
      <c r="G64" s="56"/>
      <c r="H64" s="56"/>
      <c r="I64" s="56"/>
      <c r="J64" s="56"/>
      <c r="K64" s="56"/>
      <c r="L64" s="56"/>
      <c r="M64" s="56"/>
      <c r="N64" s="56"/>
      <c r="O64" s="56"/>
      <c r="P64" s="56"/>
      <c r="Q64" s="56"/>
      <c r="R64" s="56"/>
      <c r="S64" s="56"/>
      <c r="T64" s="56"/>
      <c r="U64" s="56"/>
      <c r="V64" s="56"/>
      <c r="W64" s="56"/>
      <c r="X64" s="56"/>
      <c r="Y64" s="56"/>
      <c r="Z64" s="56"/>
      <c r="AA64" s="56"/>
      <c r="AB64" s="56"/>
      <c r="AC64" s="56">
        <v>3.1</v>
      </c>
      <c r="AD64" s="56">
        <v>2.1800000000000002</v>
      </c>
      <c r="AE64" s="78">
        <f>AC64*AD64</f>
        <v>6.7580000000000009</v>
      </c>
    </row>
    <row r="65" spans="1:31" s="152" customFormat="1">
      <c r="A65" s="277"/>
      <c r="B65" s="156"/>
      <c r="C65" s="262"/>
      <c r="D65" s="279"/>
      <c r="E65" s="303"/>
      <c r="F65" s="154"/>
      <c r="G65" s="56"/>
      <c r="H65" s="56"/>
      <c r="I65" s="56"/>
      <c r="J65" s="56"/>
      <c r="K65" s="56"/>
      <c r="L65" s="56"/>
      <c r="M65" s="56"/>
      <c r="N65" s="56"/>
      <c r="O65" s="56"/>
      <c r="P65" s="56"/>
      <c r="Q65" s="56"/>
      <c r="R65" s="56"/>
      <c r="S65" s="56"/>
      <c r="T65" s="56"/>
      <c r="U65" s="56"/>
      <c r="V65" s="56"/>
      <c r="W65" s="56"/>
      <c r="X65" s="56"/>
      <c r="Y65" s="56"/>
      <c r="Z65" s="56"/>
      <c r="AA65" s="56"/>
      <c r="AB65" s="56"/>
      <c r="AC65" s="56">
        <v>1.28</v>
      </c>
      <c r="AD65" s="56">
        <f>3.05+3.05+6</f>
        <v>12.1</v>
      </c>
      <c r="AE65" s="272">
        <f>AC65*AD65*2</f>
        <v>30.975999999999999</v>
      </c>
    </row>
    <row r="66" spans="1:31" s="152" customFormat="1">
      <c r="A66" s="277"/>
      <c r="B66" s="156"/>
      <c r="C66" s="262"/>
      <c r="D66" s="218"/>
      <c r="E66" s="303"/>
      <c r="F66" s="154"/>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f>SUM(AE63:AE65)</f>
        <v>50.604999999999997</v>
      </c>
    </row>
    <row r="67" spans="1:31" s="152" customFormat="1">
      <c r="A67" s="277"/>
      <c r="B67" s="156"/>
      <c r="C67" s="62"/>
      <c r="D67" s="260"/>
      <c r="E67" s="303"/>
      <c r="F67" s="154"/>
      <c r="G67" s="56"/>
      <c r="H67" s="56"/>
      <c r="I67" s="56"/>
      <c r="J67" s="56"/>
      <c r="K67" s="56"/>
      <c r="L67" s="56"/>
      <c r="M67" s="56"/>
      <c r="N67" s="56"/>
      <c r="O67" s="56"/>
      <c r="P67" s="56"/>
      <c r="Q67" s="56"/>
      <c r="R67" s="56"/>
      <c r="S67" s="56"/>
      <c r="T67" s="56"/>
      <c r="U67" s="56"/>
      <c r="V67" s="56"/>
      <c r="W67" s="56"/>
      <c r="X67" s="56"/>
      <c r="Y67" s="56"/>
      <c r="Z67" s="56"/>
      <c r="AA67" s="56"/>
      <c r="AB67" s="56"/>
      <c r="AC67" s="56"/>
      <c r="AD67" s="56"/>
      <c r="AE67" s="78"/>
    </row>
    <row r="68" spans="1:31" s="152" customFormat="1">
      <c r="A68" s="277"/>
      <c r="B68" s="156"/>
      <c r="C68" s="262"/>
      <c r="D68" s="279"/>
      <c r="E68" s="303"/>
      <c r="F68" s="154"/>
      <c r="G68" s="56"/>
      <c r="H68" s="56"/>
      <c r="I68" s="56"/>
      <c r="J68" s="56"/>
      <c r="K68" s="56"/>
      <c r="L68" s="56"/>
      <c r="M68" s="56"/>
      <c r="N68" s="56"/>
      <c r="O68" s="56"/>
      <c r="P68" s="56"/>
      <c r="Q68" s="56"/>
      <c r="R68" s="56"/>
      <c r="S68" s="56"/>
      <c r="T68" s="56"/>
      <c r="U68" s="56"/>
      <c r="V68" s="56"/>
      <c r="W68" s="56"/>
      <c r="X68" s="56"/>
      <c r="Y68" s="56"/>
      <c r="Z68" s="56"/>
      <c r="AA68" s="56"/>
      <c r="AB68" s="56"/>
      <c r="AC68" s="56"/>
      <c r="AD68" s="56"/>
      <c r="AE68" s="272"/>
    </row>
    <row r="69" spans="1:31" s="56" customFormat="1" ht="12" customHeight="1">
      <c r="A69" s="264"/>
      <c r="B69" s="285"/>
      <c r="C69" s="262"/>
      <c r="D69" s="279"/>
      <c r="E69" s="303"/>
      <c r="F69" s="154"/>
    </row>
    <row r="70" spans="1:31" s="152" customFormat="1" ht="12.75" customHeight="1">
      <c r="A70" s="277"/>
      <c r="B70" s="285"/>
      <c r="C70" s="139"/>
      <c r="D70" s="260"/>
      <c r="E70" s="303"/>
      <c r="F70" s="154"/>
      <c r="AE70" s="157"/>
    </row>
    <row r="71" spans="1:31" s="56" customFormat="1">
      <c r="A71" s="278"/>
      <c r="B71" s="285"/>
      <c r="C71" s="262"/>
      <c r="D71" s="279"/>
      <c r="E71" s="303"/>
      <c r="F71" s="154"/>
      <c r="AE71" s="272"/>
    </row>
    <row r="72" spans="1:31" s="56" customFormat="1">
      <c r="A72" s="278"/>
      <c r="B72" s="285"/>
      <c r="C72" s="273"/>
      <c r="D72" s="260"/>
      <c r="E72" s="554"/>
      <c r="F72" s="154"/>
    </row>
    <row r="73" spans="1:31" s="56" customFormat="1" ht="12.75" customHeight="1">
      <c r="A73" s="286"/>
      <c r="B73" s="54"/>
      <c r="C73" s="262"/>
      <c r="D73" s="279"/>
      <c r="E73" s="303"/>
      <c r="F73" s="154"/>
    </row>
    <row r="74" spans="1:31" s="56" customFormat="1" ht="14.25" customHeight="1">
      <c r="A74" s="286"/>
      <c r="B74" s="54"/>
      <c r="C74" s="262"/>
      <c r="D74" s="279"/>
      <c r="E74" s="303"/>
      <c r="F74" s="154"/>
      <c r="AE74" s="78"/>
    </row>
    <row r="75" spans="1:31" s="56" customFormat="1">
      <c r="A75" s="259"/>
      <c r="B75" s="54"/>
      <c r="C75" s="62"/>
      <c r="D75" s="260"/>
      <c r="E75" s="303"/>
      <c r="F75" s="154"/>
      <c r="AE75" s="78"/>
    </row>
    <row r="76" spans="1:31" s="56" customFormat="1">
      <c r="A76" s="259"/>
      <c r="B76" s="54"/>
      <c r="C76" s="262"/>
      <c r="D76" s="279"/>
      <c r="E76" s="303"/>
      <c r="F76" s="154"/>
      <c r="AE76" s="272"/>
    </row>
    <row r="77" spans="1:31" s="56" customFormat="1">
      <c r="A77" s="259"/>
      <c r="B77" s="54"/>
      <c r="C77" s="262"/>
      <c r="D77" s="279"/>
      <c r="E77" s="303"/>
      <c r="F77" s="154"/>
    </row>
    <row r="78" spans="1:31" s="56" customFormat="1" ht="18.75" customHeight="1">
      <c r="A78" s="259"/>
      <c r="B78" s="54"/>
      <c r="C78" s="62"/>
      <c r="D78" s="260"/>
      <c r="E78" s="303"/>
      <c r="F78" s="154"/>
    </row>
    <row r="79" spans="1:31" s="56" customFormat="1">
      <c r="A79" s="259"/>
      <c r="B79" s="54"/>
      <c r="C79" s="62"/>
      <c r="D79" s="260"/>
      <c r="E79" s="303"/>
      <c r="F79" s="154"/>
    </row>
    <row r="80" spans="1:31" s="152" customFormat="1" ht="12.75" customHeight="1">
      <c r="A80" s="277"/>
      <c r="B80" s="156"/>
      <c r="C80" s="151"/>
      <c r="D80" s="280"/>
      <c r="E80" s="555"/>
      <c r="F80" s="556"/>
    </row>
    <row r="81" spans="1:6" s="152" customFormat="1" ht="12.75" customHeight="1">
      <c r="A81" s="277"/>
      <c r="B81" s="156"/>
      <c r="C81" s="151"/>
      <c r="D81" s="280"/>
      <c r="E81" s="555"/>
      <c r="F81" s="556"/>
    </row>
    <row r="82" spans="1:6" s="152" customFormat="1" ht="12.75" customHeight="1">
      <c r="A82" s="277"/>
      <c r="B82" s="156"/>
      <c r="C82" s="151"/>
      <c r="D82" s="280"/>
      <c r="E82" s="555"/>
      <c r="F82" s="556"/>
    </row>
    <row r="83" spans="1:6" s="152" customFormat="1">
      <c r="A83" s="277"/>
      <c r="B83" s="156"/>
      <c r="C83" s="151"/>
      <c r="D83" s="280"/>
      <c r="E83" s="555"/>
      <c r="F83" s="556"/>
    </row>
    <row r="84" spans="1:6" s="152" customFormat="1">
      <c r="A84" s="277"/>
      <c r="B84" s="156"/>
      <c r="C84" s="151"/>
      <c r="D84" s="443"/>
      <c r="E84" s="555"/>
      <c r="F84" s="556"/>
    </row>
    <row r="85" spans="1:6" s="152" customFormat="1">
      <c r="A85" s="277"/>
      <c r="B85" s="156"/>
      <c r="C85" s="151"/>
      <c r="D85" s="443"/>
      <c r="E85" s="555"/>
      <c r="F85" s="556"/>
    </row>
    <row r="86" spans="1:6" s="152" customFormat="1">
      <c r="A86" s="277"/>
      <c r="B86" s="214"/>
      <c r="C86" s="151"/>
      <c r="D86" s="218"/>
      <c r="E86" s="555"/>
      <c r="F86" s="556"/>
    </row>
    <row r="87" spans="1:6" s="152" customFormat="1">
      <c r="A87" s="277"/>
      <c r="B87" s="214"/>
      <c r="C87" s="151"/>
      <c r="D87" s="218"/>
      <c r="E87" s="555"/>
      <c r="F87" s="556"/>
    </row>
    <row r="88" spans="1:6" s="152" customFormat="1" ht="12.75" customHeight="1">
      <c r="A88" s="277"/>
      <c r="B88" s="77"/>
      <c r="C88" s="153"/>
      <c r="D88" s="218"/>
      <c r="E88" s="281"/>
      <c r="F88" s="154"/>
    </row>
    <row r="89" spans="1:6" s="152" customFormat="1">
      <c r="A89" s="277"/>
      <c r="B89" s="77"/>
      <c r="C89" s="153"/>
      <c r="D89" s="218"/>
      <c r="E89" s="281"/>
      <c r="F89" s="154"/>
    </row>
    <row r="90" spans="1:6" s="152" customFormat="1">
      <c r="A90" s="277"/>
      <c r="B90" s="77"/>
      <c r="C90" s="153"/>
      <c r="D90" s="218"/>
      <c r="E90" s="281"/>
      <c r="F90" s="154"/>
    </row>
    <row r="91" spans="1:6" s="152" customFormat="1" ht="12.75" customHeight="1">
      <c r="A91" s="277"/>
      <c r="B91" s="77"/>
      <c r="C91" s="151"/>
      <c r="D91" s="155"/>
      <c r="E91" s="281"/>
      <c r="F91" s="154"/>
    </row>
    <row r="92" spans="1:6" s="152" customFormat="1" ht="12.75" customHeight="1">
      <c r="A92" s="277"/>
      <c r="B92" s="156"/>
      <c r="C92" s="151"/>
      <c r="D92" s="218"/>
      <c r="E92" s="555"/>
      <c r="F92" s="556"/>
    </row>
    <row r="93" spans="1:6" s="152" customFormat="1">
      <c r="A93" s="277"/>
      <c r="B93" s="156"/>
      <c r="C93" s="151"/>
      <c r="D93" s="218"/>
      <c r="E93" s="555"/>
      <c r="F93" s="556"/>
    </row>
    <row r="94" spans="1:6" s="152" customFormat="1">
      <c r="A94" s="277"/>
      <c r="B94" s="156"/>
      <c r="C94" s="151"/>
      <c r="D94" s="218"/>
      <c r="E94" s="555"/>
      <c r="F94" s="556"/>
    </row>
    <row r="95" spans="1:6" s="152" customFormat="1">
      <c r="A95" s="277"/>
      <c r="B95" s="156"/>
      <c r="C95" s="151"/>
      <c r="D95" s="218"/>
      <c r="E95" s="555"/>
      <c r="F95" s="556"/>
    </row>
    <row r="96" spans="1:6" s="56" customFormat="1" ht="13.5">
      <c r="A96" s="259"/>
      <c r="B96" s="287"/>
      <c r="C96" s="53"/>
      <c r="D96" s="271"/>
      <c r="E96" s="553"/>
      <c r="F96" s="543"/>
    </row>
    <row r="97" spans="1:6" s="56" customFormat="1" ht="13.5">
      <c r="A97" s="259"/>
      <c r="B97" s="287"/>
      <c r="C97" s="53"/>
      <c r="D97" s="271"/>
      <c r="E97" s="553"/>
      <c r="F97" s="543"/>
    </row>
    <row r="98" spans="1:6" s="56" customFormat="1" ht="13.5">
      <c r="A98" s="259"/>
      <c r="B98" s="287"/>
      <c r="C98" s="53"/>
      <c r="D98" s="271"/>
      <c r="E98" s="553"/>
      <c r="F98" s="543"/>
    </row>
    <row r="99" spans="1:6" s="56" customFormat="1" ht="13.5">
      <c r="A99" s="259"/>
      <c r="B99" s="287"/>
      <c r="C99" s="53"/>
      <c r="D99" s="271"/>
      <c r="E99" s="553"/>
      <c r="F99" s="543"/>
    </row>
    <row r="100" spans="1:6" s="56" customFormat="1">
      <c r="A100" s="259"/>
      <c r="B100" s="270"/>
      <c r="C100" s="53"/>
      <c r="D100" s="271"/>
      <c r="E100" s="553"/>
      <c r="F100" s="543"/>
    </row>
    <row r="101" spans="1:6" s="56" customFormat="1">
      <c r="A101" s="259"/>
      <c r="B101" s="270"/>
      <c r="C101" s="53"/>
      <c r="D101" s="271"/>
      <c r="E101" s="553"/>
      <c r="F101" s="543"/>
    </row>
    <row r="102" spans="1:6" s="56" customFormat="1">
      <c r="A102" s="259"/>
      <c r="B102" s="77"/>
      <c r="C102" s="137"/>
      <c r="D102" s="260"/>
      <c r="E102" s="557"/>
      <c r="F102" s="154"/>
    </row>
    <row r="103" spans="1:6" s="56" customFormat="1">
      <c r="A103" s="259"/>
      <c r="B103" s="54"/>
      <c r="C103" s="137"/>
      <c r="D103" s="260"/>
      <c r="E103" s="557"/>
      <c r="F103" s="154"/>
    </row>
    <row r="104" spans="1:6" s="56" customFormat="1">
      <c r="A104" s="259"/>
      <c r="B104" s="54"/>
      <c r="C104" s="135"/>
      <c r="D104" s="260"/>
      <c r="E104" s="557"/>
      <c r="F104" s="154"/>
    </row>
    <row r="105" spans="1:6" s="56" customFormat="1">
      <c r="A105" s="141"/>
      <c r="B105" s="79"/>
      <c r="C105" s="80"/>
      <c r="D105" s="81"/>
      <c r="E105" s="545"/>
      <c r="F105" s="545"/>
    </row>
    <row r="106" spans="1:6" s="56" customFormat="1">
      <c r="A106" s="259"/>
      <c r="B106" s="255" t="str">
        <f>B60</f>
        <v>MURALS</v>
      </c>
      <c r="C106" s="440">
        <v>24</v>
      </c>
      <c r="D106" s="441"/>
      <c r="E106" s="546"/>
      <c r="F106" s="558"/>
    </row>
    <row r="107" spans="1:6" s="56" customFormat="1">
      <c r="A107" s="142"/>
      <c r="B107" s="93"/>
      <c r="C107" s="82"/>
      <c r="D107" s="83"/>
      <c r="E107" s="548"/>
      <c r="F107" s="548"/>
    </row>
    <row r="108" spans="1:6" s="56" customFormat="1">
      <c r="A108" s="144"/>
      <c r="D108" s="87"/>
      <c r="E108" s="549"/>
      <c r="F108" s="549"/>
    </row>
    <row r="109" spans="1:6" s="56" customFormat="1">
      <c r="A109" s="144"/>
      <c r="C109" s="86">
        <v>22</v>
      </c>
      <c r="D109" s="87"/>
      <c r="E109" s="549"/>
      <c r="F109" s="549"/>
    </row>
    <row r="110" spans="1:6" s="56" customFormat="1">
      <c r="A110" s="145"/>
      <c r="B110" s="79"/>
      <c r="C110" s="79"/>
      <c r="D110" s="89"/>
      <c r="E110" s="538"/>
      <c r="F110" s="538"/>
    </row>
    <row r="111" spans="1:6" s="56" customFormat="1">
      <c r="A111" s="254" t="s">
        <v>0</v>
      </c>
      <c r="B111" s="255" t="s">
        <v>1</v>
      </c>
      <c r="C111" s="255" t="s">
        <v>2</v>
      </c>
      <c r="D111" s="256" t="s">
        <v>3</v>
      </c>
      <c r="E111" s="551" t="s">
        <v>4</v>
      </c>
      <c r="F111" s="552" t="s">
        <v>16</v>
      </c>
    </row>
    <row r="112" spans="1:6" s="56" customFormat="1">
      <c r="A112" s="142"/>
      <c r="B112" s="93"/>
      <c r="C112" s="93"/>
      <c r="D112" s="94"/>
      <c r="E112" s="541"/>
      <c r="F112" s="541"/>
    </row>
    <row r="113" spans="1:31" s="56" customFormat="1">
      <c r="A113" s="259"/>
      <c r="B113" s="274"/>
      <c r="C113" s="51"/>
      <c r="D113" s="271"/>
      <c r="E113" s="553"/>
      <c r="F113" s="543"/>
    </row>
    <row r="114" spans="1:31" s="56" customFormat="1">
      <c r="A114" s="259"/>
      <c r="B114" s="275" t="s">
        <v>189</v>
      </c>
      <c r="C114" s="52"/>
      <c r="D114" s="260"/>
      <c r="E114" s="281"/>
      <c r="F114" s="154"/>
    </row>
    <row r="115" spans="1:31" s="56" customFormat="1">
      <c r="A115" s="143"/>
      <c r="B115" s="276"/>
      <c r="C115" s="52"/>
      <c r="D115" s="260"/>
      <c r="E115" s="281"/>
      <c r="F115" s="154"/>
    </row>
    <row r="116" spans="1:31" s="56" customFormat="1">
      <c r="A116" s="143"/>
      <c r="B116" s="156"/>
      <c r="C116" s="52"/>
      <c r="D116" s="260"/>
      <c r="E116" s="281"/>
      <c r="F116" s="154"/>
    </row>
    <row r="117" spans="1:31" s="152" customFormat="1" ht="12.75" customHeight="1">
      <c r="A117" s="277" t="s">
        <v>7</v>
      </c>
      <c r="B117" s="455" t="s">
        <v>193</v>
      </c>
      <c r="C117" s="139"/>
      <c r="D117" s="260"/>
      <c r="E117" s="303"/>
      <c r="F117" s="154"/>
      <c r="AE117" s="157"/>
    </row>
    <row r="118" spans="1:31" s="152" customFormat="1">
      <c r="A118" s="277"/>
      <c r="B118" s="455"/>
      <c r="C118" s="151"/>
      <c r="D118" s="218"/>
      <c r="E118" s="555"/>
      <c r="F118" s="556"/>
      <c r="AE118" s="158"/>
    </row>
    <row r="119" spans="1:31" s="152" customFormat="1">
      <c r="A119" s="277"/>
      <c r="B119" s="455"/>
      <c r="C119" s="139"/>
      <c r="D119" s="260" t="s">
        <v>57</v>
      </c>
      <c r="E119" s="303"/>
      <c r="F119" s="154">
        <v>550000</v>
      </c>
      <c r="AE119" s="157"/>
    </row>
    <row r="120" spans="1:31" s="152" customFormat="1">
      <c r="A120" s="277"/>
      <c r="B120" s="389"/>
      <c r="C120" s="139"/>
      <c r="D120" s="260"/>
      <c r="E120" s="303"/>
      <c r="F120" s="154"/>
      <c r="AE120" s="157"/>
    </row>
    <row r="121" spans="1:31" s="152" customFormat="1">
      <c r="A121" s="277"/>
      <c r="B121" s="156"/>
      <c r="C121" s="151"/>
      <c r="D121" s="218"/>
      <c r="E121" s="555"/>
      <c r="F121" s="556"/>
      <c r="AE121" s="157"/>
    </row>
    <row r="122" spans="1:31" s="64" customFormat="1">
      <c r="A122" s="181" t="s">
        <v>9</v>
      </c>
      <c r="B122" s="63" t="s">
        <v>194</v>
      </c>
      <c r="C122" s="104">
        <v>6</v>
      </c>
      <c r="D122" s="394" t="s">
        <v>26</v>
      </c>
      <c r="E122" s="497"/>
      <c r="F122" s="154"/>
    </row>
    <row r="123" spans="1:31" s="64" customFormat="1">
      <c r="A123" s="76"/>
      <c r="B123" s="63"/>
      <c r="C123" s="104"/>
      <c r="D123" s="394"/>
      <c r="E123" s="497"/>
      <c r="F123" s="154"/>
    </row>
    <row r="124" spans="1:31" s="64" customFormat="1">
      <c r="A124" s="181"/>
      <c r="B124" s="63"/>
      <c r="C124" s="104"/>
      <c r="D124" s="394"/>
      <c r="E124" s="497"/>
      <c r="F124" s="154"/>
    </row>
    <row r="125" spans="1:31" s="64" customFormat="1" ht="25.5">
      <c r="A125" s="181" t="s">
        <v>10</v>
      </c>
      <c r="B125" s="63" t="s">
        <v>195</v>
      </c>
      <c r="C125" s="104">
        <v>6</v>
      </c>
      <c r="D125" s="241" t="s">
        <v>26</v>
      </c>
      <c r="E125" s="497"/>
      <c r="F125" s="154"/>
    </row>
    <row r="126" spans="1:31" s="56" customFormat="1">
      <c r="A126" s="278"/>
      <c r="B126" s="285"/>
      <c r="C126" s="273"/>
      <c r="D126" s="260"/>
      <c r="E126" s="554"/>
      <c r="F126" s="154"/>
    </row>
    <row r="127" spans="1:31" s="56" customFormat="1" ht="12.75" customHeight="1">
      <c r="A127" s="286"/>
      <c r="B127" s="54"/>
      <c r="C127" s="262"/>
      <c r="D127" s="279"/>
      <c r="E127" s="303"/>
      <c r="F127" s="154"/>
    </row>
    <row r="128" spans="1:31" s="56" customFormat="1" ht="14.25" customHeight="1">
      <c r="A128" s="286"/>
      <c r="B128" s="54"/>
      <c r="C128" s="262"/>
      <c r="D128" s="279"/>
      <c r="E128" s="303"/>
      <c r="F128" s="154"/>
      <c r="AE128" s="78"/>
    </row>
    <row r="129" spans="1:31" s="56" customFormat="1">
      <c r="A129" s="259"/>
      <c r="B129" s="54"/>
      <c r="C129" s="62"/>
      <c r="D129" s="260"/>
      <c r="E129" s="303"/>
      <c r="F129" s="154"/>
      <c r="AE129" s="78"/>
    </row>
    <row r="130" spans="1:31" s="56" customFormat="1">
      <c r="A130" s="259"/>
      <c r="B130" s="54"/>
      <c r="C130" s="262"/>
      <c r="D130" s="279"/>
      <c r="E130" s="303"/>
      <c r="F130" s="154"/>
      <c r="AE130" s="272"/>
    </row>
    <row r="131" spans="1:31" s="56" customFormat="1">
      <c r="A131" s="259"/>
      <c r="B131" s="54"/>
      <c r="C131" s="262"/>
      <c r="D131" s="279"/>
      <c r="E131" s="303"/>
      <c r="F131" s="154"/>
    </row>
    <row r="132" spans="1:31" s="56" customFormat="1" ht="18.75" customHeight="1">
      <c r="A132" s="259"/>
      <c r="B132" s="54"/>
      <c r="C132" s="62"/>
      <c r="D132" s="260"/>
      <c r="E132" s="303"/>
      <c r="F132" s="154"/>
    </row>
    <row r="133" spans="1:31" s="56" customFormat="1">
      <c r="A133" s="259"/>
      <c r="B133" s="54"/>
      <c r="C133" s="62"/>
      <c r="D133" s="260"/>
      <c r="E133" s="303"/>
      <c r="F133" s="154"/>
    </row>
    <row r="134" spans="1:31" s="152" customFormat="1" ht="12.75" customHeight="1">
      <c r="A134" s="277"/>
      <c r="B134" s="156"/>
      <c r="C134" s="151"/>
      <c r="D134" s="280"/>
      <c r="E134" s="555"/>
      <c r="F134" s="556"/>
    </row>
    <row r="135" spans="1:31" s="152" customFormat="1" ht="12.75" customHeight="1">
      <c r="A135" s="277"/>
      <c r="B135" s="156"/>
      <c r="C135" s="151"/>
      <c r="D135" s="280"/>
      <c r="E135" s="555"/>
      <c r="F135" s="556"/>
    </row>
    <row r="136" spans="1:31" s="152" customFormat="1" ht="12.75" customHeight="1">
      <c r="A136" s="277"/>
      <c r="B136" s="156"/>
      <c r="C136" s="151"/>
      <c r="D136" s="280"/>
      <c r="E136" s="555"/>
      <c r="F136" s="556"/>
    </row>
    <row r="137" spans="1:31" s="152" customFormat="1">
      <c r="A137" s="277"/>
      <c r="B137" s="156"/>
      <c r="C137" s="151"/>
      <c r="D137" s="280"/>
      <c r="E137" s="555"/>
      <c r="F137" s="556"/>
    </row>
    <row r="138" spans="1:31" s="152" customFormat="1">
      <c r="A138" s="277"/>
      <c r="B138" s="156"/>
      <c r="C138" s="151"/>
      <c r="D138" s="443"/>
      <c r="E138" s="555"/>
      <c r="F138" s="556"/>
    </row>
    <row r="139" spans="1:31" s="152" customFormat="1">
      <c r="A139" s="277"/>
      <c r="B139" s="156"/>
      <c r="C139" s="151"/>
      <c r="D139" s="443"/>
      <c r="E139" s="555"/>
      <c r="F139" s="556"/>
    </row>
    <row r="140" spans="1:31" s="152" customFormat="1">
      <c r="A140" s="277"/>
      <c r="B140" s="214"/>
      <c r="C140" s="151"/>
      <c r="D140" s="218"/>
      <c r="E140" s="555"/>
      <c r="F140" s="556"/>
    </row>
    <row r="141" spans="1:31" s="152" customFormat="1">
      <c r="A141" s="277"/>
      <c r="B141" s="214"/>
      <c r="C141" s="151"/>
      <c r="D141" s="218"/>
      <c r="E141" s="555"/>
      <c r="F141" s="556"/>
    </row>
    <row r="142" spans="1:31" s="152" customFormat="1" ht="12.75" customHeight="1">
      <c r="A142" s="277"/>
      <c r="B142" s="77"/>
      <c r="C142" s="153"/>
      <c r="D142" s="218"/>
      <c r="E142" s="281"/>
      <c r="F142" s="154"/>
    </row>
    <row r="143" spans="1:31" s="152" customFormat="1">
      <c r="A143" s="277"/>
      <c r="B143" s="77"/>
      <c r="C143" s="153"/>
      <c r="D143" s="218"/>
      <c r="E143" s="281"/>
      <c r="F143" s="154"/>
    </row>
    <row r="144" spans="1:31" s="152" customFormat="1">
      <c r="A144" s="277"/>
      <c r="B144" s="77"/>
      <c r="C144" s="153"/>
      <c r="D144" s="218"/>
      <c r="E144" s="281"/>
      <c r="F144" s="154"/>
    </row>
    <row r="145" spans="1:6" s="152" customFormat="1" ht="12.75" customHeight="1">
      <c r="A145" s="277"/>
      <c r="B145" s="77"/>
      <c r="C145" s="151"/>
      <c r="D145" s="155"/>
      <c r="E145" s="281"/>
      <c r="F145" s="154"/>
    </row>
    <row r="146" spans="1:6" s="152" customFormat="1" ht="12.75" customHeight="1">
      <c r="A146" s="277"/>
      <c r="B146" s="156"/>
      <c r="C146" s="151"/>
      <c r="D146" s="218"/>
      <c r="E146" s="555"/>
      <c r="F146" s="556"/>
    </row>
    <row r="147" spans="1:6" s="152" customFormat="1">
      <c r="A147" s="277"/>
      <c r="B147" s="156"/>
      <c r="C147" s="151"/>
      <c r="D147" s="218"/>
      <c r="E147" s="555"/>
      <c r="F147" s="556"/>
    </row>
    <row r="148" spans="1:6" s="152" customFormat="1">
      <c r="A148" s="277"/>
      <c r="B148" s="156"/>
      <c r="C148" s="151"/>
      <c r="D148" s="218"/>
      <c r="E148" s="555"/>
      <c r="F148" s="556"/>
    </row>
    <row r="149" spans="1:6" s="152" customFormat="1">
      <c r="A149" s="277"/>
      <c r="B149" s="156"/>
      <c r="C149" s="151"/>
      <c r="D149" s="218"/>
      <c r="E149" s="555"/>
      <c r="F149" s="556"/>
    </row>
    <row r="150" spans="1:6" s="56" customFormat="1" ht="13.5">
      <c r="A150" s="259"/>
      <c r="B150" s="287"/>
      <c r="C150" s="53"/>
      <c r="D150" s="271"/>
      <c r="E150" s="553"/>
      <c r="F150" s="543"/>
    </row>
    <row r="151" spans="1:6" s="56" customFormat="1" ht="13.5">
      <c r="A151" s="259"/>
      <c r="B151" s="287"/>
      <c r="C151" s="53"/>
      <c r="D151" s="271"/>
      <c r="E151" s="553"/>
      <c r="F151" s="543"/>
    </row>
    <row r="152" spans="1:6" s="56" customFormat="1" ht="13.5" hidden="1">
      <c r="A152" s="55"/>
      <c r="B152" s="287"/>
      <c r="C152" s="395"/>
      <c r="D152" s="271"/>
      <c r="E152" s="542"/>
      <c r="F152" s="543"/>
    </row>
    <row r="153" spans="1:6" s="56" customFormat="1">
      <c r="A153" s="259"/>
      <c r="B153" s="270"/>
      <c r="C153" s="53"/>
      <c r="D153" s="271"/>
      <c r="E153" s="553"/>
      <c r="F153" s="543"/>
    </row>
    <row r="154" spans="1:6" s="56" customFormat="1">
      <c r="A154" s="55"/>
      <c r="B154" s="270"/>
      <c r="C154" s="395"/>
      <c r="D154" s="271"/>
      <c r="E154" s="542"/>
      <c r="F154" s="543"/>
    </row>
    <row r="155" spans="1:6" s="56" customFormat="1">
      <c r="A155" s="259"/>
      <c r="B155" s="270"/>
      <c r="C155" s="53"/>
      <c r="D155" s="271"/>
      <c r="E155" s="553"/>
      <c r="F155" s="543"/>
    </row>
    <row r="156" spans="1:6" s="56" customFormat="1">
      <c r="A156" s="259"/>
      <c r="B156" s="77"/>
      <c r="C156" s="53"/>
      <c r="D156" s="271"/>
      <c r="E156" s="553"/>
      <c r="F156" s="543"/>
    </row>
    <row r="157" spans="1:6" s="56" customFormat="1">
      <c r="A157" s="259"/>
      <c r="B157" s="77"/>
      <c r="C157" s="137"/>
      <c r="D157" s="260"/>
      <c r="E157" s="557"/>
      <c r="F157" s="154"/>
    </row>
    <row r="158" spans="1:6" s="56" customFormat="1">
      <c r="A158" s="259"/>
      <c r="B158" s="77"/>
      <c r="C158" s="135"/>
      <c r="D158" s="260"/>
      <c r="E158" s="557"/>
      <c r="F158" s="154"/>
    </row>
    <row r="159" spans="1:6" s="56" customFormat="1">
      <c r="A159" s="259"/>
      <c r="B159" s="54"/>
      <c r="C159" s="137"/>
      <c r="D159" s="260"/>
      <c r="E159" s="557"/>
      <c r="F159" s="154"/>
    </row>
    <row r="160" spans="1:6" s="56" customFormat="1">
      <c r="A160" s="259"/>
      <c r="B160" s="54"/>
      <c r="C160" s="135"/>
      <c r="D160" s="260"/>
      <c r="E160" s="557"/>
      <c r="F160" s="154"/>
    </row>
    <row r="161" spans="1:6" s="56" customFormat="1">
      <c r="A161" s="141"/>
      <c r="B161" s="79"/>
      <c r="C161" s="80"/>
      <c r="D161" s="81"/>
      <c r="E161" s="545"/>
      <c r="F161" s="545"/>
    </row>
    <row r="162" spans="1:6" s="56" customFormat="1">
      <c r="A162" s="259"/>
      <c r="B162" s="255" t="str">
        <f>B114</f>
        <v>LANDSCAPING</v>
      </c>
      <c r="C162" s="440">
        <v>24</v>
      </c>
      <c r="D162" s="441"/>
      <c r="E162" s="546"/>
      <c r="F162" s="558"/>
    </row>
    <row r="163" spans="1:6" s="56" customFormat="1">
      <c r="A163" s="142"/>
      <c r="B163" s="93"/>
      <c r="C163" s="82"/>
      <c r="D163" s="83"/>
      <c r="E163" s="548"/>
      <c r="F163" s="548"/>
    </row>
    <row r="164" spans="1:6" s="56" customFormat="1">
      <c r="A164" s="144"/>
      <c r="D164" s="87"/>
      <c r="E164" s="549"/>
      <c r="F164" s="549"/>
    </row>
    <row r="165" spans="1:6" s="56" customFormat="1">
      <c r="A165" s="144"/>
      <c r="C165" s="86">
        <v>23</v>
      </c>
      <c r="D165" s="87"/>
      <c r="E165" s="549"/>
      <c r="F165" s="549"/>
    </row>
    <row r="166" spans="1:6" s="56" customFormat="1">
      <c r="A166" s="145"/>
      <c r="B166" s="79"/>
      <c r="C166" s="79"/>
      <c r="D166" s="89"/>
      <c r="E166" s="538"/>
      <c r="F166" s="538"/>
    </row>
    <row r="167" spans="1:6" s="56" customFormat="1">
      <c r="A167" s="254" t="s">
        <v>0</v>
      </c>
      <c r="B167" s="255" t="s">
        <v>1</v>
      </c>
      <c r="C167" s="255" t="s">
        <v>2</v>
      </c>
      <c r="D167" s="256" t="s">
        <v>3</v>
      </c>
      <c r="E167" s="551" t="s">
        <v>4</v>
      </c>
      <c r="F167" s="552" t="s">
        <v>16</v>
      </c>
    </row>
    <row r="168" spans="1:6" s="56" customFormat="1">
      <c r="A168" s="142"/>
      <c r="B168" s="93"/>
      <c r="C168" s="93"/>
      <c r="D168" s="94"/>
      <c r="E168" s="541"/>
      <c r="F168" s="541"/>
    </row>
    <row r="169" spans="1:6" s="56" customFormat="1">
      <c r="A169" s="259"/>
      <c r="B169" s="274" t="s">
        <v>147</v>
      </c>
      <c r="C169" s="51"/>
      <c r="D169" s="271"/>
      <c r="E169" s="553"/>
      <c r="F169" s="543"/>
    </row>
    <row r="170" spans="1:6" s="56" customFormat="1">
      <c r="A170" s="259"/>
      <c r="B170" s="77"/>
      <c r="C170" s="53"/>
      <c r="D170" s="271"/>
      <c r="E170" s="553"/>
      <c r="F170" s="543"/>
    </row>
    <row r="171" spans="1:6" s="56" customFormat="1">
      <c r="A171" s="259"/>
      <c r="B171" s="275" t="s">
        <v>152</v>
      </c>
      <c r="C171" s="52" t="s">
        <v>27</v>
      </c>
      <c r="D171" s="260"/>
      <c r="E171" s="281"/>
      <c r="F171" s="154" t="str">
        <f>IF(D171="item",E171,IF(C171="","",IF(E171="","",C171*E171)))</f>
        <v/>
      </c>
    </row>
    <row r="172" spans="1:6" s="56" customFormat="1">
      <c r="A172" s="259"/>
      <c r="B172" s="289"/>
      <c r="C172" s="62"/>
      <c r="D172" s="260"/>
      <c r="E172" s="303"/>
      <c r="F172" s="154"/>
    </row>
    <row r="173" spans="1:6" s="56" customFormat="1">
      <c r="A173" s="259"/>
      <c r="B173" s="54" t="str">
        <f>B6</f>
        <v>PAVINGS</v>
      </c>
      <c r="C173" s="62">
        <v>21</v>
      </c>
      <c r="D173" s="260"/>
      <c r="E173" s="303"/>
      <c r="F173" s="154"/>
    </row>
    <row r="174" spans="1:6" s="56" customFormat="1">
      <c r="A174" s="259"/>
      <c r="B174" s="54"/>
      <c r="C174" s="62"/>
      <c r="D174" s="260"/>
      <c r="E174" s="303"/>
      <c r="F174" s="154"/>
    </row>
    <row r="175" spans="1:6" s="56" customFormat="1">
      <c r="A175" s="259"/>
      <c r="B175" s="54" t="str">
        <f>B106</f>
        <v>MURALS</v>
      </c>
      <c r="C175" s="62">
        <v>22</v>
      </c>
      <c r="D175" s="260"/>
      <c r="E175" s="303"/>
      <c r="F175" s="154"/>
    </row>
    <row r="176" spans="1:6" s="56" customFormat="1">
      <c r="A176" s="259"/>
      <c r="B176" s="54"/>
      <c r="C176" s="62"/>
      <c r="D176" s="260"/>
      <c r="E176" s="303"/>
      <c r="F176" s="154"/>
    </row>
    <row r="177" spans="1:6" s="56" customFormat="1">
      <c r="A177" s="259"/>
      <c r="B177" s="290" t="str">
        <f>B114</f>
        <v>LANDSCAPING</v>
      </c>
      <c r="C177" s="62">
        <f>C165</f>
        <v>23</v>
      </c>
      <c r="D177" s="260"/>
      <c r="E177" s="303"/>
      <c r="F177" s="154"/>
    </row>
    <row r="178" spans="1:6" s="56" customFormat="1">
      <c r="A178" s="259"/>
      <c r="B178" s="54"/>
      <c r="C178" s="62"/>
      <c r="D178" s="260"/>
      <c r="E178" s="303"/>
      <c r="F178" s="154"/>
    </row>
    <row r="179" spans="1:6" s="56" customFormat="1">
      <c r="A179" s="259"/>
      <c r="B179" s="54"/>
      <c r="C179" s="62"/>
      <c r="D179" s="260"/>
      <c r="E179" s="303"/>
      <c r="F179" s="154"/>
    </row>
    <row r="180" spans="1:6" s="56" customFormat="1">
      <c r="A180" s="259"/>
      <c r="B180" s="54"/>
      <c r="C180" s="62"/>
      <c r="D180" s="260"/>
      <c r="E180" s="303"/>
      <c r="F180" s="154"/>
    </row>
    <row r="181" spans="1:6" s="56" customFormat="1">
      <c r="A181" s="259"/>
      <c r="B181" s="54"/>
      <c r="C181" s="62"/>
      <c r="D181" s="260"/>
      <c r="E181" s="281"/>
      <c r="F181" s="154"/>
    </row>
    <row r="182" spans="1:6" s="56" customFormat="1">
      <c r="A182" s="259"/>
      <c r="B182" s="54"/>
      <c r="C182" s="62"/>
      <c r="D182" s="260"/>
      <c r="E182" s="303"/>
      <c r="F182" s="154"/>
    </row>
    <row r="183" spans="1:6" s="56" customFormat="1">
      <c r="A183" s="259"/>
      <c r="B183" s="54"/>
      <c r="C183" s="62"/>
      <c r="D183" s="260"/>
      <c r="E183" s="303"/>
      <c r="F183" s="154"/>
    </row>
    <row r="184" spans="1:6" s="56" customFormat="1">
      <c r="A184" s="259"/>
      <c r="B184" s="54"/>
      <c r="C184" s="62"/>
      <c r="D184" s="260"/>
      <c r="E184" s="303"/>
      <c r="F184" s="154"/>
    </row>
    <row r="185" spans="1:6" s="56" customFormat="1">
      <c r="A185" s="259"/>
      <c r="B185" s="77"/>
      <c r="C185" s="62"/>
      <c r="D185" s="260"/>
      <c r="E185" s="303"/>
      <c r="F185" s="154"/>
    </row>
    <row r="186" spans="1:6" s="56" customFormat="1">
      <c r="A186" s="259"/>
      <c r="B186" s="54"/>
      <c r="C186" s="291"/>
      <c r="D186" s="260"/>
      <c r="E186" s="281"/>
      <c r="F186" s="154"/>
    </row>
    <row r="187" spans="1:6" s="56" customFormat="1">
      <c r="A187" s="259"/>
      <c r="B187" s="54"/>
      <c r="C187" s="62"/>
      <c r="D187" s="260"/>
      <c r="E187" s="303"/>
      <c r="F187" s="154"/>
    </row>
    <row r="188" spans="1:6" s="56" customFormat="1">
      <c r="A188" s="259"/>
      <c r="B188" s="54"/>
      <c r="C188" s="62"/>
      <c r="D188" s="260"/>
      <c r="E188" s="303"/>
      <c r="F188" s="154"/>
    </row>
    <row r="189" spans="1:6" s="56" customFormat="1">
      <c r="A189" s="259"/>
      <c r="B189" s="54"/>
      <c r="C189" s="62"/>
      <c r="D189" s="260"/>
      <c r="E189" s="526"/>
      <c r="F189" s="154"/>
    </row>
    <row r="190" spans="1:6" s="56" customFormat="1">
      <c r="A190" s="259"/>
      <c r="B190" s="54"/>
      <c r="C190" s="62"/>
      <c r="D190" s="260"/>
      <c r="E190" s="526"/>
      <c r="F190" s="154"/>
    </row>
    <row r="191" spans="1:6" s="56" customFormat="1" ht="13.5">
      <c r="A191" s="259"/>
      <c r="B191" s="287"/>
      <c r="C191" s="62"/>
      <c r="D191" s="265"/>
      <c r="E191" s="578"/>
      <c r="F191" s="154"/>
    </row>
    <row r="192" spans="1:6" s="56" customFormat="1" ht="13.5">
      <c r="A192" s="259"/>
      <c r="B192" s="287"/>
      <c r="C192" s="62"/>
      <c r="D192" s="265"/>
      <c r="E192" s="578"/>
      <c r="F192" s="154"/>
    </row>
    <row r="193" spans="1:6" s="56" customFormat="1">
      <c r="A193" s="259"/>
      <c r="B193" s="54"/>
      <c r="C193" s="62"/>
      <c r="D193" s="271"/>
      <c r="E193" s="578"/>
      <c r="F193" s="154"/>
    </row>
    <row r="194" spans="1:6" s="56" customFormat="1">
      <c r="A194" s="259"/>
      <c r="B194" s="54"/>
      <c r="C194" s="291"/>
      <c r="D194" s="265"/>
      <c r="E194" s="578"/>
      <c r="F194" s="154"/>
    </row>
    <row r="195" spans="1:6" s="56" customFormat="1">
      <c r="A195" s="259"/>
      <c r="B195" s="54"/>
      <c r="C195" s="62"/>
      <c r="D195" s="260"/>
      <c r="E195" s="281"/>
      <c r="F195" s="154"/>
    </row>
    <row r="196" spans="1:6" s="56" customFormat="1">
      <c r="A196" s="259"/>
      <c r="B196" s="54"/>
      <c r="C196" s="62"/>
      <c r="D196" s="260"/>
      <c r="E196" s="281"/>
      <c r="F196" s="154"/>
    </row>
    <row r="197" spans="1:6" s="56" customFormat="1">
      <c r="A197" s="259"/>
      <c r="B197" s="134"/>
      <c r="C197" s="268"/>
      <c r="D197" s="260"/>
      <c r="E197" s="281"/>
      <c r="F197" s="154" t="str">
        <f>IF(D197="item",E197,IF(C197="","",IF(E197="","",C197*E197)))</f>
        <v/>
      </c>
    </row>
    <row r="198" spans="1:6" s="56" customFormat="1">
      <c r="A198" s="259"/>
      <c r="B198" s="54"/>
      <c r="C198" s="51"/>
      <c r="D198" s="260"/>
      <c r="E198" s="281"/>
      <c r="F198" s="154" t="str">
        <f>IF(D198="item",E198,IF(C198="","",IF(E198="","",C198*E198)))</f>
        <v/>
      </c>
    </row>
    <row r="199" spans="1:6" s="56" customFormat="1">
      <c r="A199" s="259"/>
      <c r="B199" s="54"/>
      <c r="C199" s="135"/>
      <c r="D199" s="260"/>
      <c r="E199" s="579"/>
      <c r="F199" s="154" t="str">
        <f>IF(D199="item",E199,IF(C199="","",IF(E199="","",C199*E199)))</f>
        <v/>
      </c>
    </row>
    <row r="200" spans="1:6" s="56" customFormat="1">
      <c r="A200" s="259"/>
      <c r="B200" s="54"/>
      <c r="C200" s="135"/>
      <c r="D200" s="260"/>
      <c r="E200" s="579"/>
      <c r="F200" s="154"/>
    </row>
    <row r="201" spans="1:6" s="56" customFormat="1">
      <c r="A201" s="259"/>
      <c r="B201" s="54"/>
      <c r="C201" s="52"/>
      <c r="D201" s="260"/>
      <c r="E201" s="281"/>
      <c r="F201" s="154" t="str">
        <f>IF(D201="item",E201,IF(C201="","",IF(E201="","",C201*E201)))</f>
        <v/>
      </c>
    </row>
    <row r="202" spans="1:6" s="56" customFormat="1" ht="13.5">
      <c r="A202" s="259"/>
      <c r="B202" s="287"/>
      <c r="C202" s="53"/>
      <c r="D202" s="271"/>
      <c r="E202" s="553"/>
      <c r="F202" s="543"/>
    </row>
    <row r="203" spans="1:6" s="56" customFormat="1">
      <c r="A203" s="259"/>
      <c r="B203" s="270"/>
      <c r="C203" s="53"/>
      <c r="D203" s="271"/>
      <c r="E203" s="553"/>
      <c r="F203" s="543"/>
    </row>
    <row r="204" spans="1:6" s="56" customFormat="1">
      <c r="A204" s="259"/>
      <c r="B204" s="77"/>
      <c r="C204" s="53"/>
      <c r="D204" s="271"/>
      <c r="E204" s="553"/>
      <c r="F204" s="543"/>
    </row>
    <row r="205" spans="1:6" s="56" customFormat="1">
      <c r="A205" s="259"/>
      <c r="B205" s="292"/>
      <c r="C205" s="53"/>
      <c r="D205" s="271"/>
      <c r="E205" s="553"/>
      <c r="F205" s="543"/>
    </row>
    <row r="206" spans="1:6" s="56" customFormat="1">
      <c r="A206" s="259"/>
      <c r="B206" s="77"/>
      <c r="C206" s="137"/>
      <c r="D206" s="260"/>
      <c r="E206" s="579"/>
      <c r="F206" s="154"/>
    </row>
    <row r="207" spans="1:6" s="56" customFormat="1">
      <c r="A207" s="259"/>
      <c r="B207" s="77"/>
      <c r="C207" s="135"/>
      <c r="D207" s="260"/>
      <c r="E207" s="579"/>
      <c r="F207" s="154"/>
    </row>
    <row r="208" spans="1:6" s="56" customFormat="1">
      <c r="A208" s="259"/>
      <c r="B208" s="77"/>
      <c r="C208" s="137"/>
      <c r="D208" s="260"/>
      <c r="E208" s="557"/>
      <c r="F208" s="154" t="str">
        <f>IF(D208="item",E208,IF(C208="","",IF(E208="","",C208*E208)))</f>
        <v/>
      </c>
    </row>
    <row r="209" spans="1:6" s="56" customFormat="1">
      <c r="A209" s="259"/>
      <c r="B209" s="77"/>
      <c r="C209" s="135"/>
      <c r="D209" s="260"/>
      <c r="E209" s="557"/>
      <c r="F209" s="154"/>
    </row>
    <row r="210" spans="1:6" s="56" customFormat="1">
      <c r="A210" s="259"/>
      <c r="B210" s="458"/>
      <c r="C210" s="137"/>
      <c r="D210" s="260"/>
      <c r="E210" s="557"/>
      <c r="F210" s="154"/>
    </row>
    <row r="211" spans="1:6" s="56" customFormat="1">
      <c r="A211" s="259"/>
      <c r="B211" s="458"/>
      <c r="C211" s="135"/>
      <c r="D211" s="260"/>
      <c r="E211" s="557"/>
      <c r="F211" s="154"/>
    </row>
    <row r="212" spans="1:6" s="56" customFormat="1">
      <c r="A212" s="141"/>
      <c r="B212" s="79"/>
      <c r="C212" s="80"/>
      <c r="D212" s="81"/>
      <c r="E212" s="545"/>
      <c r="F212" s="545"/>
    </row>
    <row r="213" spans="1:6" s="56" customFormat="1">
      <c r="A213" s="259"/>
      <c r="B213" s="255" t="str">
        <f>B169</f>
        <v>EXTERNAL WORKS</v>
      </c>
      <c r="C213" s="293" t="s">
        <v>153</v>
      </c>
      <c r="D213" s="101"/>
      <c r="E213" s="546"/>
      <c r="F213" s="558"/>
    </row>
    <row r="214" spans="1:6" s="56" customFormat="1">
      <c r="A214" s="142"/>
      <c r="B214" s="93"/>
      <c r="C214" s="82"/>
      <c r="D214" s="83"/>
      <c r="E214" s="548"/>
      <c r="F214" s="548"/>
    </row>
    <row r="215" spans="1:6" s="56" customFormat="1">
      <c r="A215" s="143"/>
      <c r="B215" s="78"/>
      <c r="C215" s="78"/>
      <c r="D215" s="84"/>
      <c r="E215" s="85"/>
      <c r="F215" s="85"/>
    </row>
    <row r="216" spans="1:6" s="56" customFormat="1">
      <c r="A216" s="144"/>
      <c r="C216" s="86">
        <v>24</v>
      </c>
      <c r="D216" s="87"/>
      <c r="E216" s="88"/>
      <c r="F216" s="88"/>
    </row>
    <row r="217" spans="1:6" s="56" customFormat="1">
      <c r="A217" s="144"/>
      <c r="D217" s="87"/>
      <c r="E217" s="88"/>
      <c r="F217" s="88"/>
    </row>
    <row r="218" spans="1:6" s="56" customFormat="1">
      <c r="A218" s="144"/>
      <c r="D218" s="87"/>
      <c r="E218" s="88"/>
      <c r="F218" s="88"/>
    </row>
    <row r="219" spans="1:6" s="56" customFormat="1">
      <c r="A219" s="144"/>
      <c r="D219" s="87"/>
      <c r="E219" s="88"/>
      <c r="F219" s="88"/>
    </row>
    <row r="220" spans="1:6" s="56" customFormat="1">
      <c r="A220" s="144"/>
      <c r="D220" s="87"/>
      <c r="E220" s="88"/>
      <c r="F220" s="88"/>
    </row>
    <row r="221" spans="1:6" s="56" customFormat="1">
      <c r="A221" s="144"/>
      <c r="D221" s="87"/>
      <c r="E221" s="88"/>
      <c r="F221" s="88"/>
    </row>
    <row r="222" spans="1:6" s="56" customFormat="1">
      <c r="A222" s="144"/>
      <c r="D222" s="87"/>
      <c r="E222" s="88"/>
      <c r="F222" s="88"/>
    </row>
    <row r="223" spans="1:6" s="56" customFormat="1">
      <c r="A223" s="144"/>
      <c r="D223" s="87"/>
      <c r="E223" s="88"/>
      <c r="F223" s="88"/>
    </row>
  </sheetData>
  <sheetProtection algorithmName="SHA-512" hashValue="Fp8KVhJ/5vzK+o7D0G0JC89CEyLrWs/FUlA5LY44bmUP0RElycGsL8ldhL/JkShY7IuNCtv/USB5XhZEscq3Pw==" saltValue="xHiSDmAmknrJs/orVXysyQ==" spinCount="100000" sheet="1" objects="1" scenarios="1" formatCells="0" formatColumns="0" formatRows="0" insertColumns="0" insertRows="0" deleteColumns="0" deleteRows="0"/>
  <mergeCells count="11">
    <mergeCell ref="B210:B211"/>
    <mergeCell ref="B62:B63"/>
    <mergeCell ref="C51:D51"/>
    <mergeCell ref="D84:D85"/>
    <mergeCell ref="C106:D106"/>
    <mergeCell ref="B117:B119"/>
    <mergeCell ref="B10:B15"/>
    <mergeCell ref="B17:B21"/>
    <mergeCell ref="B48:B49"/>
    <mergeCell ref="D138:D139"/>
    <mergeCell ref="C162:D162"/>
  </mergeCells>
  <pageMargins left="0.69930555555555596" right="0.69930555555555596" top="0.88263888888888897" bottom="0.75" header="0.3" footer="0.3"/>
  <pageSetup scale="96" orientation="portrait" r:id="rId1"/>
  <headerFooter>
    <oddHeader xml:space="preserve">&amp;L&amp;"Times New Roman,Bold"External Works
&amp;R&amp;"Times New Roman,Bold"&amp;8Proposed Renovation and Addition to Boys Town Communtiy Centre 
6 Collie Smith Drive 
Kingston 12
</oddHeader>
    <oddFooter>&amp;R&amp;8Office of the Prime Minister
YEDAI/HOPE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E110"/>
  <sheetViews>
    <sheetView view="pageBreakPreview" zoomScaleNormal="110" zoomScaleSheetLayoutView="100" workbookViewId="0">
      <selection activeCell="C32" sqref="C32"/>
    </sheetView>
  </sheetViews>
  <sheetFormatPr defaultColWidth="9.140625" defaultRowHeight="12.75"/>
  <cols>
    <col min="1" max="1" width="6.28515625" style="294" customWidth="1"/>
    <col min="2" max="2" width="42.140625" style="261" customWidth="1"/>
    <col min="3" max="3" width="13.5703125" style="261" customWidth="1"/>
    <col min="4" max="4" width="8.5703125" style="295" customWidth="1"/>
    <col min="5" max="5" width="10.5703125" style="296" customWidth="1"/>
    <col min="6" max="6" width="15" style="296" customWidth="1"/>
    <col min="7" max="7" width="11.140625" style="261" hidden="1" customWidth="1"/>
    <col min="8" max="8" width="11.28515625" style="261" hidden="1" customWidth="1"/>
    <col min="9" max="9" width="13" style="261" hidden="1" customWidth="1"/>
    <col min="10" max="10" width="12.5703125" style="261" hidden="1" customWidth="1"/>
    <col min="11" max="11" width="18.85546875" style="261" hidden="1" customWidth="1"/>
    <col min="12" max="12" width="10.42578125" style="261" hidden="1" customWidth="1"/>
    <col min="13" max="20" width="9.140625" style="261" hidden="1" customWidth="1"/>
    <col min="21" max="21" width="11.7109375" style="261" hidden="1" customWidth="1"/>
    <col min="22" max="22" width="9.140625" style="261" hidden="1" customWidth="1"/>
    <col min="23" max="23" width="10.140625" style="261" hidden="1" customWidth="1"/>
    <col min="24" max="24" width="11.7109375" style="261" hidden="1" customWidth="1"/>
    <col min="25" max="28" width="9.140625" style="261" hidden="1" customWidth="1"/>
    <col min="29" max="30" width="0" style="261" hidden="1" customWidth="1"/>
    <col min="31" max="31" width="11.140625" style="261" hidden="1" customWidth="1"/>
    <col min="32" max="35" width="0" style="261" hidden="1" customWidth="1"/>
    <col min="36" max="16384" width="9.140625" style="261"/>
  </cols>
  <sheetData>
    <row r="1" spans="1:31" s="56" customFormat="1">
      <c r="A1" s="145"/>
      <c r="B1" s="79"/>
      <c r="C1" s="79"/>
      <c r="D1" s="89"/>
      <c r="E1" s="90"/>
      <c r="F1" s="90"/>
    </row>
    <row r="2" spans="1:31" s="56" customFormat="1">
      <c r="A2" s="254" t="s">
        <v>0</v>
      </c>
      <c r="B2" s="255" t="s">
        <v>1</v>
      </c>
      <c r="C2" s="255" t="s">
        <v>2</v>
      </c>
      <c r="D2" s="256" t="s">
        <v>3</v>
      </c>
      <c r="E2" s="257" t="s">
        <v>4</v>
      </c>
      <c r="F2" s="258" t="s">
        <v>16</v>
      </c>
    </row>
    <row r="3" spans="1:31" s="56" customFormat="1">
      <c r="A3" s="142"/>
      <c r="B3" s="93"/>
      <c r="C3" s="93"/>
      <c r="D3" s="94"/>
      <c r="E3" s="95"/>
      <c r="F3" s="95"/>
    </row>
    <row r="4" spans="1:31" s="56" customFormat="1">
      <c r="A4" s="259"/>
      <c r="B4" s="274"/>
      <c r="C4" s="51"/>
      <c r="D4" s="271"/>
      <c r="E4" s="553"/>
      <c r="F4" s="543"/>
    </row>
    <row r="5" spans="1:31" s="56" customFormat="1">
      <c r="A5" s="259"/>
      <c r="B5" s="275" t="s">
        <v>188</v>
      </c>
      <c r="C5" s="52"/>
      <c r="D5" s="260"/>
      <c r="E5" s="281"/>
      <c r="F5" s="154"/>
    </row>
    <row r="6" spans="1:31" s="56" customFormat="1">
      <c r="A6" s="143"/>
      <c r="B6" s="276"/>
      <c r="C6" s="52"/>
      <c r="D6" s="260"/>
      <c r="E6" s="281"/>
      <c r="F6" s="154"/>
    </row>
    <row r="7" spans="1:31" s="56" customFormat="1">
      <c r="A7" s="143"/>
      <c r="B7" s="156"/>
      <c r="C7" s="52"/>
      <c r="D7" s="260"/>
      <c r="E7" s="281"/>
      <c r="F7" s="154"/>
    </row>
    <row r="8" spans="1:31" s="152" customFormat="1" ht="12.75" customHeight="1">
      <c r="A8" s="277" t="s">
        <v>7</v>
      </c>
      <c r="B8" s="455" t="s">
        <v>208</v>
      </c>
      <c r="C8" s="139"/>
      <c r="D8" s="260"/>
      <c r="E8" s="303"/>
      <c r="F8" s="154"/>
      <c r="AE8" s="157"/>
    </row>
    <row r="9" spans="1:31" s="152" customFormat="1">
      <c r="A9" s="277"/>
      <c r="B9" s="455"/>
      <c r="C9" s="151"/>
      <c r="D9" s="218"/>
      <c r="E9" s="555"/>
      <c r="F9" s="556"/>
      <c r="AE9" s="158"/>
    </row>
    <row r="10" spans="1:31" s="152" customFormat="1">
      <c r="A10" s="277"/>
      <c r="B10" s="455"/>
      <c r="C10" s="139"/>
      <c r="D10" s="260" t="s">
        <v>57</v>
      </c>
      <c r="E10" s="303"/>
      <c r="F10" s="154">
        <v>1500000</v>
      </c>
      <c r="AE10" s="157"/>
    </row>
    <row r="11" spans="1:31" s="152" customFormat="1">
      <c r="A11" s="277"/>
      <c r="B11" s="156"/>
      <c r="C11" s="151"/>
      <c r="D11" s="218"/>
      <c r="E11" s="555"/>
      <c r="F11" s="556"/>
      <c r="AE11" s="157"/>
    </row>
    <row r="12" spans="1:31" s="152" customFormat="1">
      <c r="A12" s="277" t="s">
        <v>9</v>
      </c>
      <c r="B12" s="455" t="s">
        <v>207</v>
      </c>
      <c r="C12" s="139"/>
      <c r="D12" s="260"/>
      <c r="E12" s="303"/>
      <c r="F12" s="154"/>
    </row>
    <row r="13" spans="1:31" s="56" customFormat="1" ht="12" customHeight="1">
      <c r="A13" s="264"/>
      <c r="B13" s="455"/>
      <c r="C13" s="151"/>
      <c r="D13" s="218"/>
      <c r="E13" s="555"/>
      <c r="F13" s="556"/>
    </row>
    <row r="14" spans="1:31" s="152" customFormat="1" ht="12.75" customHeight="1">
      <c r="A14" s="277"/>
      <c r="B14" s="455"/>
      <c r="C14" s="139"/>
      <c r="D14" s="260" t="s">
        <v>57</v>
      </c>
      <c r="E14" s="303"/>
      <c r="F14" s="154">
        <v>2500000</v>
      </c>
      <c r="AE14" s="157"/>
    </row>
    <row r="15" spans="1:31" s="56" customFormat="1">
      <c r="A15" s="278"/>
      <c r="B15" s="285"/>
      <c r="C15" s="262"/>
      <c r="D15" s="279"/>
      <c r="E15" s="303"/>
      <c r="F15" s="154"/>
      <c r="AE15" s="272"/>
    </row>
    <row r="16" spans="1:31" s="56" customFormat="1">
      <c r="A16" s="278"/>
      <c r="B16" s="285"/>
      <c r="C16" s="273"/>
      <c r="D16" s="260"/>
      <c r="E16" s="554"/>
      <c r="F16" s="154"/>
    </row>
    <row r="17" spans="1:31" s="152" customFormat="1">
      <c r="A17" s="277" t="s">
        <v>10</v>
      </c>
      <c r="B17" s="455" t="s">
        <v>203</v>
      </c>
      <c r="C17" s="139"/>
      <c r="D17" s="260"/>
      <c r="E17" s="303"/>
      <c r="F17" s="154"/>
    </row>
    <row r="18" spans="1:31" s="56" customFormat="1" ht="12" customHeight="1">
      <c r="A18" s="264"/>
      <c r="B18" s="455"/>
      <c r="C18" s="151"/>
      <c r="D18" s="218"/>
      <c r="E18" s="555"/>
      <c r="F18" s="556"/>
    </row>
    <row r="19" spans="1:31" s="152" customFormat="1" ht="12.75" customHeight="1">
      <c r="A19" s="277"/>
      <c r="B19" s="455"/>
      <c r="C19" s="139"/>
      <c r="D19" s="260" t="s">
        <v>57</v>
      </c>
      <c r="E19" s="303"/>
      <c r="F19" s="154">
        <v>500000</v>
      </c>
      <c r="AE19" s="157"/>
    </row>
    <row r="20" spans="1:31" s="56" customFormat="1">
      <c r="A20" s="259"/>
      <c r="B20" s="54"/>
      <c r="C20" s="262"/>
      <c r="D20" s="279"/>
      <c r="E20" s="303"/>
      <c r="F20" s="154"/>
      <c r="AE20" s="272"/>
    </row>
    <row r="21" spans="1:31" s="56" customFormat="1">
      <c r="A21" s="259"/>
      <c r="B21" s="54"/>
      <c r="C21" s="262"/>
      <c r="D21" s="279"/>
      <c r="E21" s="303"/>
      <c r="F21" s="154"/>
    </row>
    <row r="22" spans="1:31" s="56" customFormat="1" ht="18.75" customHeight="1">
      <c r="A22" s="259"/>
      <c r="B22" s="54"/>
      <c r="C22" s="62"/>
      <c r="D22" s="260"/>
      <c r="E22" s="303"/>
      <c r="F22" s="154"/>
    </row>
    <row r="23" spans="1:31" s="56" customFormat="1">
      <c r="A23" s="259"/>
      <c r="B23" s="54"/>
      <c r="C23" s="62"/>
      <c r="D23" s="260"/>
      <c r="E23" s="303"/>
      <c r="F23" s="154"/>
    </row>
    <row r="24" spans="1:31" s="152" customFormat="1" ht="12.75" customHeight="1">
      <c r="A24" s="277"/>
      <c r="B24" s="156"/>
      <c r="C24" s="151"/>
      <c r="D24" s="280"/>
      <c r="E24" s="555"/>
      <c r="F24" s="556"/>
    </row>
    <row r="25" spans="1:31" s="152" customFormat="1" ht="12.75" customHeight="1">
      <c r="A25" s="277"/>
      <c r="B25" s="156"/>
      <c r="C25" s="151"/>
      <c r="D25" s="280"/>
      <c r="E25" s="555"/>
      <c r="F25" s="556"/>
    </row>
    <row r="26" spans="1:31" s="152" customFormat="1" ht="12.75" customHeight="1">
      <c r="A26" s="277"/>
      <c r="B26" s="156"/>
      <c r="C26" s="151"/>
      <c r="D26" s="280"/>
      <c r="E26" s="555"/>
      <c r="F26" s="556"/>
    </row>
    <row r="27" spans="1:31" s="152" customFormat="1">
      <c r="A27" s="277"/>
      <c r="B27" s="156"/>
      <c r="C27" s="151"/>
      <c r="D27" s="280"/>
      <c r="E27" s="555"/>
      <c r="F27" s="556"/>
    </row>
    <row r="28" spans="1:31" s="152" customFormat="1">
      <c r="A28" s="277"/>
      <c r="B28" s="156"/>
      <c r="C28" s="151"/>
      <c r="D28" s="443"/>
      <c r="E28" s="555"/>
      <c r="F28" s="556"/>
    </row>
    <row r="29" spans="1:31" s="152" customFormat="1">
      <c r="A29" s="277"/>
      <c r="B29" s="156"/>
      <c r="C29" s="151"/>
      <c r="D29" s="443"/>
      <c r="E29" s="555"/>
      <c r="F29" s="556"/>
    </row>
    <row r="30" spans="1:31" s="152" customFormat="1">
      <c r="A30" s="277"/>
      <c r="B30" s="214"/>
      <c r="C30" s="151"/>
      <c r="D30" s="218"/>
      <c r="E30" s="555"/>
      <c r="F30" s="556"/>
    </row>
    <row r="31" spans="1:31" s="152" customFormat="1">
      <c r="A31" s="277"/>
      <c r="B31" s="214"/>
      <c r="C31" s="151"/>
      <c r="D31" s="218"/>
      <c r="E31" s="555"/>
      <c r="F31" s="556"/>
    </row>
    <row r="32" spans="1:31" s="152" customFormat="1" ht="12.75" customHeight="1">
      <c r="A32" s="277"/>
      <c r="B32" s="77"/>
      <c r="C32" s="153"/>
      <c r="D32" s="218"/>
      <c r="E32" s="281"/>
      <c r="F32" s="154"/>
    </row>
    <row r="33" spans="1:6" s="152" customFormat="1">
      <c r="A33" s="277"/>
      <c r="B33" s="77"/>
      <c r="C33" s="153"/>
      <c r="D33" s="218"/>
      <c r="E33" s="281"/>
      <c r="F33" s="154"/>
    </row>
    <row r="34" spans="1:6" s="152" customFormat="1">
      <c r="A34" s="277"/>
      <c r="B34" s="77"/>
      <c r="C34" s="153"/>
      <c r="D34" s="218"/>
      <c r="E34" s="281"/>
      <c r="F34" s="154"/>
    </row>
    <row r="35" spans="1:6" s="152" customFormat="1" ht="12.75" customHeight="1">
      <c r="A35" s="277"/>
      <c r="B35" s="77"/>
      <c r="C35" s="151"/>
      <c r="D35" s="155"/>
      <c r="E35" s="281"/>
      <c r="F35" s="154"/>
    </row>
    <row r="36" spans="1:6" s="152" customFormat="1" ht="12.75" customHeight="1">
      <c r="A36" s="277"/>
      <c r="B36" s="156"/>
      <c r="C36" s="151"/>
      <c r="D36" s="218"/>
      <c r="E36" s="555"/>
      <c r="F36" s="556"/>
    </row>
    <row r="37" spans="1:6" s="152" customFormat="1">
      <c r="A37" s="277"/>
      <c r="B37" s="156"/>
      <c r="C37" s="151"/>
      <c r="D37" s="218"/>
      <c r="E37" s="555"/>
      <c r="F37" s="556"/>
    </row>
    <row r="38" spans="1:6" s="152" customFormat="1">
      <c r="A38" s="277"/>
      <c r="B38" s="156"/>
      <c r="C38" s="151"/>
      <c r="D38" s="218"/>
      <c r="E38" s="555"/>
      <c r="F38" s="556"/>
    </row>
    <row r="39" spans="1:6" s="152" customFormat="1">
      <c r="A39" s="277"/>
      <c r="B39" s="156"/>
      <c r="C39" s="151"/>
      <c r="D39" s="218"/>
      <c r="E39" s="555"/>
      <c r="F39" s="556"/>
    </row>
    <row r="40" spans="1:6" s="56" customFormat="1" ht="13.5">
      <c r="A40" s="259"/>
      <c r="B40" s="287"/>
      <c r="C40" s="53"/>
      <c r="D40" s="271"/>
      <c r="E40" s="553"/>
      <c r="F40" s="543"/>
    </row>
    <row r="41" spans="1:6" s="56" customFormat="1" ht="13.5">
      <c r="A41" s="259"/>
      <c r="B41" s="287"/>
      <c r="C41" s="53"/>
      <c r="D41" s="271"/>
      <c r="E41" s="553"/>
      <c r="F41" s="543"/>
    </row>
    <row r="42" spans="1:6" s="56" customFormat="1" ht="13.5">
      <c r="A42" s="259"/>
      <c r="B42" s="287"/>
      <c r="C42" s="53"/>
      <c r="D42" s="271"/>
      <c r="E42" s="553"/>
      <c r="F42" s="543"/>
    </row>
    <row r="43" spans="1:6" s="56" customFormat="1" ht="13.5">
      <c r="A43" s="259"/>
      <c r="B43" s="287"/>
      <c r="C43" s="53"/>
      <c r="D43" s="271"/>
      <c r="E43" s="553"/>
      <c r="F43" s="543"/>
    </row>
    <row r="44" spans="1:6" s="56" customFormat="1" ht="13.5">
      <c r="A44" s="259"/>
      <c r="B44" s="287"/>
      <c r="C44" s="53"/>
      <c r="D44" s="271"/>
      <c r="E44" s="553"/>
      <c r="F44" s="543"/>
    </row>
    <row r="45" spans="1:6" s="56" customFormat="1">
      <c r="A45" s="259"/>
      <c r="B45" s="270"/>
      <c r="C45" s="53"/>
      <c r="D45" s="271"/>
      <c r="E45" s="553"/>
      <c r="F45" s="543"/>
    </row>
    <row r="46" spans="1:6" s="56" customFormat="1">
      <c r="A46" s="259"/>
      <c r="B46" s="270"/>
      <c r="C46" s="53"/>
      <c r="D46" s="271"/>
      <c r="E46" s="553"/>
      <c r="F46" s="543"/>
    </row>
    <row r="47" spans="1:6" s="56" customFormat="1">
      <c r="A47" s="259"/>
      <c r="B47" s="77"/>
      <c r="C47" s="53"/>
      <c r="D47" s="271"/>
      <c r="E47" s="553"/>
      <c r="F47" s="543"/>
    </row>
    <row r="48" spans="1:6" s="56" customFormat="1">
      <c r="A48" s="259"/>
      <c r="B48" s="77"/>
      <c r="C48" s="137"/>
      <c r="D48" s="260"/>
      <c r="E48" s="557"/>
      <c r="F48" s="154"/>
    </row>
    <row r="49" spans="1:6" s="56" customFormat="1">
      <c r="A49" s="259"/>
      <c r="B49" s="77"/>
      <c r="C49" s="135"/>
      <c r="D49" s="260"/>
      <c r="E49" s="557"/>
      <c r="F49" s="154"/>
    </row>
    <row r="50" spans="1:6" s="56" customFormat="1">
      <c r="A50" s="259"/>
      <c r="B50" s="54"/>
      <c r="C50" s="137"/>
      <c r="D50" s="260"/>
      <c r="E50" s="557"/>
      <c r="F50" s="154"/>
    </row>
    <row r="51" spans="1:6" s="56" customFormat="1">
      <c r="A51" s="259"/>
      <c r="B51" s="54"/>
      <c r="C51" s="135"/>
      <c r="D51" s="260"/>
      <c r="E51" s="557"/>
      <c r="F51" s="154"/>
    </row>
    <row r="52" spans="1:6" s="56" customFormat="1">
      <c r="A52" s="141"/>
      <c r="B52" s="79"/>
      <c r="C52" s="80"/>
      <c r="D52" s="81"/>
      <c r="E52" s="545"/>
      <c r="F52" s="545"/>
    </row>
    <row r="53" spans="1:6" s="56" customFormat="1">
      <c r="A53" s="259"/>
      <c r="B53" s="255" t="str">
        <f>B5</f>
        <v>PROVISIONAL ITEMS</v>
      </c>
      <c r="C53" s="440">
        <v>26</v>
      </c>
      <c r="D53" s="441"/>
      <c r="E53" s="546"/>
      <c r="F53" s="558">
        <f>SUM(F5:F51)</f>
        <v>4500000</v>
      </c>
    </row>
    <row r="54" spans="1:6" s="56" customFormat="1">
      <c r="A54" s="142"/>
      <c r="B54" s="93"/>
      <c r="C54" s="82"/>
      <c r="D54" s="83"/>
      <c r="E54" s="548"/>
      <c r="F54" s="548"/>
    </row>
    <row r="55" spans="1:6" s="56" customFormat="1">
      <c r="A55" s="144"/>
      <c r="D55" s="87"/>
      <c r="E55" s="549"/>
      <c r="F55" s="549"/>
    </row>
    <row r="56" spans="1:6" s="56" customFormat="1">
      <c r="A56" s="144"/>
      <c r="C56" s="86">
        <v>25</v>
      </c>
      <c r="D56" s="87"/>
      <c r="E56" s="549"/>
      <c r="F56" s="549"/>
    </row>
    <row r="57" spans="1:6" s="56" customFormat="1">
      <c r="A57" s="145"/>
      <c r="B57" s="79"/>
      <c r="C57" s="79"/>
      <c r="D57" s="89"/>
      <c r="E57" s="538"/>
      <c r="F57" s="538"/>
    </row>
    <row r="58" spans="1:6" s="56" customFormat="1">
      <c r="A58" s="254" t="s">
        <v>0</v>
      </c>
      <c r="B58" s="255" t="s">
        <v>1</v>
      </c>
      <c r="C58" s="255" t="s">
        <v>2</v>
      </c>
      <c r="D58" s="256" t="s">
        <v>3</v>
      </c>
      <c r="E58" s="551" t="s">
        <v>4</v>
      </c>
      <c r="F58" s="552" t="s">
        <v>16</v>
      </c>
    </row>
    <row r="59" spans="1:6" s="56" customFormat="1">
      <c r="A59" s="142"/>
      <c r="B59" s="93"/>
      <c r="C59" s="93"/>
      <c r="D59" s="94"/>
      <c r="E59" s="541"/>
      <c r="F59" s="541"/>
    </row>
    <row r="60" spans="1:6" s="56" customFormat="1">
      <c r="A60" s="259"/>
      <c r="B60" s="274" t="s">
        <v>188</v>
      </c>
      <c r="C60" s="51"/>
      <c r="D60" s="271"/>
      <c r="E60" s="553"/>
      <c r="F60" s="543"/>
    </row>
    <row r="61" spans="1:6" s="56" customFormat="1">
      <c r="A61" s="259"/>
      <c r="B61" s="77"/>
      <c r="C61" s="53"/>
      <c r="D61" s="271"/>
      <c r="E61" s="553"/>
      <c r="F61" s="543"/>
    </row>
    <row r="62" spans="1:6" s="56" customFormat="1">
      <c r="A62" s="259"/>
      <c r="B62" s="275" t="s">
        <v>152</v>
      </c>
      <c r="C62" s="52" t="s">
        <v>27</v>
      </c>
      <c r="D62" s="260"/>
      <c r="E62" s="281"/>
      <c r="F62" s="154" t="str">
        <f>IF(D62="item",E62,IF(C62="","",IF(E62="","",C62*E62)))</f>
        <v/>
      </c>
    </row>
    <row r="63" spans="1:6" s="56" customFormat="1">
      <c r="A63" s="259"/>
      <c r="B63" s="288"/>
      <c r="C63" s="62"/>
      <c r="D63" s="260"/>
      <c r="E63" s="303"/>
      <c r="F63" s="154"/>
    </row>
    <row r="64" spans="1:6" s="56" customFormat="1">
      <c r="A64" s="259"/>
      <c r="B64" s="290" t="str">
        <f>B5</f>
        <v>PROVISIONAL ITEMS</v>
      </c>
      <c r="C64" s="62">
        <f>C56</f>
        <v>25</v>
      </c>
      <c r="D64" s="260"/>
      <c r="E64" s="303"/>
      <c r="F64" s="154">
        <f>F53</f>
        <v>4500000</v>
      </c>
    </row>
    <row r="65" spans="1:6" s="56" customFormat="1">
      <c r="A65" s="259"/>
      <c r="B65" s="54"/>
      <c r="C65" s="62"/>
      <c r="D65" s="260"/>
      <c r="E65" s="303"/>
      <c r="F65" s="154"/>
    </row>
    <row r="66" spans="1:6" s="56" customFormat="1">
      <c r="A66" s="259"/>
      <c r="B66" s="54"/>
      <c r="C66" s="62"/>
      <c r="D66" s="260"/>
      <c r="E66" s="303"/>
      <c r="F66" s="154"/>
    </row>
    <row r="67" spans="1:6" s="56" customFormat="1">
      <c r="A67" s="259"/>
      <c r="B67" s="54"/>
      <c r="C67" s="62"/>
      <c r="D67" s="260"/>
      <c r="E67" s="303"/>
      <c r="F67" s="154"/>
    </row>
    <row r="68" spans="1:6" s="56" customFormat="1">
      <c r="A68" s="259"/>
      <c r="B68" s="54"/>
      <c r="C68" s="62"/>
      <c r="D68" s="260"/>
      <c r="E68" s="281"/>
      <c r="F68" s="154"/>
    </row>
    <row r="69" spans="1:6" s="56" customFormat="1">
      <c r="A69" s="259"/>
      <c r="B69" s="54"/>
      <c r="C69" s="62"/>
      <c r="D69" s="260"/>
      <c r="E69" s="303"/>
      <c r="F69" s="154"/>
    </row>
    <row r="70" spans="1:6" s="56" customFormat="1">
      <c r="A70" s="259"/>
      <c r="B70" s="54"/>
      <c r="C70" s="62"/>
      <c r="D70" s="260"/>
      <c r="E70" s="303"/>
      <c r="F70" s="154"/>
    </row>
    <row r="71" spans="1:6" s="56" customFormat="1">
      <c r="A71" s="259"/>
      <c r="B71" s="54"/>
      <c r="C71" s="62"/>
      <c r="D71" s="260"/>
      <c r="E71" s="303"/>
      <c r="F71" s="154"/>
    </row>
    <row r="72" spans="1:6" s="56" customFormat="1">
      <c r="A72" s="259"/>
      <c r="B72" s="77"/>
      <c r="C72" s="62"/>
      <c r="D72" s="260"/>
      <c r="E72" s="303"/>
      <c r="F72" s="154"/>
    </row>
    <row r="73" spans="1:6" s="56" customFormat="1">
      <c r="A73" s="259"/>
      <c r="B73" s="54"/>
      <c r="C73" s="291"/>
      <c r="D73" s="260"/>
      <c r="E73" s="281"/>
      <c r="F73" s="154"/>
    </row>
    <row r="74" spans="1:6" s="56" customFormat="1">
      <c r="A74" s="259"/>
      <c r="B74" s="54"/>
      <c r="C74" s="62"/>
      <c r="D74" s="260"/>
      <c r="E74" s="303"/>
      <c r="F74" s="154"/>
    </row>
    <row r="75" spans="1:6" s="56" customFormat="1">
      <c r="A75" s="259"/>
      <c r="B75" s="54"/>
      <c r="C75" s="62"/>
      <c r="D75" s="260"/>
      <c r="E75" s="303"/>
      <c r="F75" s="154"/>
    </row>
    <row r="76" spans="1:6" s="56" customFormat="1">
      <c r="A76" s="259"/>
      <c r="B76" s="54"/>
      <c r="C76" s="62"/>
      <c r="D76" s="260"/>
      <c r="E76" s="526"/>
      <c r="F76" s="154"/>
    </row>
    <row r="77" spans="1:6" s="56" customFormat="1">
      <c r="A77" s="259"/>
      <c r="B77" s="54"/>
      <c r="C77" s="62"/>
      <c r="D77" s="260"/>
      <c r="E77" s="526"/>
      <c r="F77" s="154"/>
    </row>
    <row r="78" spans="1:6" s="56" customFormat="1" ht="13.5">
      <c r="A78" s="259"/>
      <c r="B78" s="287"/>
      <c r="C78" s="62"/>
      <c r="D78" s="265"/>
      <c r="E78" s="578"/>
      <c r="F78" s="154"/>
    </row>
    <row r="79" spans="1:6" s="56" customFormat="1" ht="13.5">
      <c r="A79" s="259"/>
      <c r="B79" s="287"/>
      <c r="C79" s="62"/>
      <c r="D79" s="265"/>
      <c r="E79" s="578"/>
      <c r="F79" s="154"/>
    </row>
    <row r="80" spans="1:6" s="56" customFormat="1">
      <c r="A80" s="259"/>
      <c r="B80" s="54"/>
      <c r="C80" s="62"/>
      <c r="D80" s="271"/>
      <c r="E80" s="578"/>
      <c r="F80" s="154"/>
    </row>
    <row r="81" spans="1:6" s="56" customFormat="1">
      <c r="A81" s="259"/>
      <c r="B81" s="54"/>
      <c r="C81" s="291"/>
      <c r="D81" s="265"/>
      <c r="E81" s="578"/>
      <c r="F81" s="154"/>
    </row>
    <row r="82" spans="1:6" s="56" customFormat="1">
      <c r="A82" s="259"/>
      <c r="B82" s="54"/>
      <c r="C82" s="62"/>
      <c r="D82" s="260"/>
      <c r="E82" s="281"/>
      <c r="F82" s="154"/>
    </row>
    <row r="83" spans="1:6" s="56" customFormat="1">
      <c r="A83" s="259"/>
      <c r="B83" s="54"/>
      <c r="C83" s="62"/>
      <c r="D83" s="260"/>
      <c r="E83" s="281"/>
      <c r="F83" s="154"/>
    </row>
    <row r="84" spans="1:6" s="56" customFormat="1">
      <c r="A84" s="259"/>
      <c r="B84" s="134"/>
      <c r="C84" s="268"/>
      <c r="D84" s="260"/>
      <c r="E84" s="281"/>
      <c r="F84" s="154" t="str">
        <f>IF(D84="item",E84,IF(C84="","",IF(E84="","",C84*E84)))</f>
        <v/>
      </c>
    </row>
    <row r="85" spans="1:6" s="56" customFormat="1">
      <c r="A85" s="259"/>
      <c r="B85" s="54"/>
      <c r="C85" s="51"/>
      <c r="D85" s="260"/>
      <c r="E85" s="281"/>
      <c r="F85" s="154" t="str">
        <f>IF(D85="item",E85,IF(C85="","",IF(E85="","",C85*E85)))</f>
        <v/>
      </c>
    </row>
    <row r="86" spans="1:6" s="56" customFormat="1">
      <c r="A86" s="259"/>
      <c r="B86" s="54"/>
      <c r="C86" s="135"/>
      <c r="D86" s="260"/>
      <c r="E86" s="579"/>
      <c r="F86" s="154" t="str">
        <f>IF(D86="item",E86,IF(C86="","",IF(E86="","",C86*E86)))</f>
        <v/>
      </c>
    </row>
    <row r="87" spans="1:6" s="56" customFormat="1">
      <c r="A87" s="259"/>
      <c r="B87" s="54"/>
      <c r="C87" s="135"/>
      <c r="D87" s="260"/>
      <c r="E87" s="579"/>
      <c r="F87" s="154"/>
    </row>
    <row r="88" spans="1:6" s="56" customFormat="1">
      <c r="A88" s="259"/>
      <c r="B88" s="54"/>
      <c r="C88" s="52"/>
      <c r="D88" s="260"/>
      <c r="E88" s="281"/>
      <c r="F88" s="154" t="str">
        <f>IF(D88="item",E88,IF(C88="","",IF(E88="","",C88*E88)))</f>
        <v/>
      </c>
    </row>
    <row r="89" spans="1:6" s="56" customFormat="1" ht="13.5">
      <c r="A89" s="259"/>
      <c r="B89" s="287"/>
      <c r="C89" s="53"/>
      <c r="D89" s="271"/>
      <c r="E89" s="553"/>
      <c r="F89" s="543"/>
    </row>
    <row r="90" spans="1:6" s="56" customFormat="1">
      <c r="A90" s="259"/>
      <c r="B90" s="270"/>
      <c r="C90" s="53"/>
      <c r="D90" s="271"/>
      <c r="E90" s="553"/>
      <c r="F90" s="543"/>
    </row>
    <row r="91" spans="1:6" s="56" customFormat="1">
      <c r="A91" s="259"/>
      <c r="B91" s="77"/>
      <c r="C91" s="53"/>
      <c r="D91" s="271"/>
      <c r="E91" s="553"/>
      <c r="F91" s="543"/>
    </row>
    <row r="92" spans="1:6" s="56" customFormat="1">
      <c r="A92" s="259"/>
      <c r="B92" s="292"/>
      <c r="C92" s="53"/>
      <c r="D92" s="271"/>
      <c r="E92" s="553"/>
      <c r="F92" s="543"/>
    </row>
    <row r="93" spans="1:6" s="56" customFormat="1">
      <c r="A93" s="259"/>
      <c r="B93" s="77"/>
      <c r="C93" s="137"/>
      <c r="D93" s="260"/>
      <c r="E93" s="579"/>
      <c r="F93" s="154"/>
    </row>
    <row r="94" spans="1:6" s="56" customFormat="1">
      <c r="A94" s="259"/>
      <c r="B94" s="77"/>
      <c r="C94" s="135"/>
      <c r="D94" s="260"/>
      <c r="E94" s="579"/>
      <c r="F94" s="154"/>
    </row>
    <row r="95" spans="1:6" s="56" customFormat="1">
      <c r="A95" s="259"/>
      <c r="B95" s="77"/>
      <c r="C95" s="137"/>
      <c r="D95" s="260"/>
      <c r="E95" s="557"/>
      <c r="F95" s="154" t="str">
        <f>IF(D95="item",E95,IF(C95="","",IF(E95="","",C95*E95)))</f>
        <v/>
      </c>
    </row>
    <row r="96" spans="1:6" s="56" customFormat="1">
      <c r="A96" s="259"/>
      <c r="B96" s="77"/>
      <c r="C96" s="135"/>
      <c r="D96" s="260"/>
      <c r="E96" s="557"/>
      <c r="F96" s="154"/>
    </row>
    <row r="97" spans="1:6" s="56" customFormat="1">
      <c r="A97" s="259"/>
      <c r="B97" s="458"/>
      <c r="C97" s="137"/>
      <c r="D97" s="260"/>
      <c r="E97" s="557"/>
      <c r="F97" s="154"/>
    </row>
    <row r="98" spans="1:6" s="56" customFormat="1">
      <c r="A98" s="259"/>
      <c r="B98" s="458"/>
      <c r="C98" s="135"/>
      <c r="D98" s="260"/>
      <c r="E98" s="557"/>
      <c r="F98" s="154"/>
    </row>
    <row r="99" spans="1:6" s="56" customFormat="1">
      <c r="A99" s="141"/>
      <c r="B99" s="79"/>
      <c r="C99" s="80"/>
      <c r="D99" s="81"/>
      <c r="E99" s="545"/>
      <c r="F99" s="545"/>
    </row>
    <row r="100" spans="1:6" s="56" customFormat="1">
      <c r="A100" s="259"/>
      <c r="B100" s="255" t="str">
        <f>B60</f>
        <v>PROVISIONAL ITEMS</v>
      </c>
      <c r="C100" s="293" t="s">
        <v>153</v>
      </c>
      <c r="D100" s="101"/>
      <c r="E100" s="546"/>
      <c r="F100" s="558">
        <f>SUM(F61:F98)</f>
        <v>4500000</v>
      </c>
    </row>
    <row r="101" spans="1:6" s="56" customFormat="1">
      <c r="A101" s="142"/>
      <c r="B101" s="93"/>
      <c r="C101" s="82"/>
      <c r="D101" s="83"/>
      <c r="E101" s="548"/>
      <c r="F101" s="548"/>
    </row>
    <row r="102" spans="1:6" s="56" customFormat="1">
      <c r="A102" s="143"/>
      <c r="B102" s="78"/>
      <c r="C102" s="78"/>
      <c r="D102" s="84"/>
      <c r="E102" s="85"/>
      <c r="F102" s="85"/>
    </row>
    <row r="103" spans="1:6" s="56" customFormat="1">
      <c r="A103" s="144"/>
      <c r="C103" s="86">
        <v>26</v>
      </c>
      <c r="D103" s="87"/>
      <c r="E103" s="88"/>
      <c r="F103" s="88"/>
    </row>
    <row r="104" spans="1:6" s="56" customFormat="1">
      <c r="A104" s="144"/>
      <c r="D104" s="87"/>
      <c r="E104" s="88"/>
      <c r="F104" s="88"/>
    </row>
    <row r="105" spans="1:6" s="56" customFormat="1">
      <c r="A105" s="144"/>
      <c r="D105" s="87"/>
      <c r="E105" s="88"/>
      <c r="F105" s="88"/>
    </row>
    <row r="106" spans="1:6" s="56" customFormat="1">
      <c r="A106" s="144"/>
      <c r="D106" s="87"/>
      <c r="E106" s="88"/>
      <c r="F106" s="88"/>
    </row>
    <row r="107" spans="1:6" s="56" customFormat="1">
      <c r="A107" s="144"/>
      <c r="D107" s="87"/>
      <c r="E107" s="88"/>
      <c r="F107" s="88"/>
    </row>
    <row r="108" spans="1:6" s="56" customFormat="1">
      <c r="A108" s="144"/>
      <c r="D108" s="87"/>
      <c r="E108" s="88"/>
      <c r="F108" s="88"/>
    </row>
    <row r="109" spans="1:6" s="56" customFormat="1">
      <c r="A109" s="144"/>
      <c r="D109" s="87"/>
      <c r="E109" s="88"/>
      <c r="F109" s="88"/>
    </row>
    <row r="110" spans="1:6" s="56" customFormat="1">
      <c r="A110" s="144"/>
      <c r="D110" s="87"/>
      <c r="E110" s="88"/>
      <c r="F110" s="88"/>
    </row>
  </sheetData>
  <sheetProtection algorithmName="SHA-512" hashValue="65pDU83YVGdJMTqSjVi0f20bAikf3XXnc79+NEWSYsmXmAbHau63IMU6G4roF9DYut/ErtKddSNb02bqH7NGFA==" saltValue="tSqwyximXnoVke5i0xUQnw==" spinCount="100000" sheet="1" objects="1" scenarios="1" formatCells="0" formatColumns="0" formatRows="0" insertColumns="0" insertRows="0" deleteColumns="0" deleteRows="0"/>
  <mergeCells count="6">
    <mergeCell ref="B8:B10"/>
    <mergeCell ref="D28:D29"/>
    <mergeCell ref="C53:D53"/>
    <mergeCell ref="B97:B98"/>
    <mergeCell ref="B12:B14"/>
    <mergeCell ref="B17:B19"/>
  </mergeCells>
  <pageMargins left="0.69930555555555596" right="0.69930555555555596" top="0.88263888888888897" bottom="0.75" header="0.3" footer="0.3"/>
  <pageSetup scale="96" orientation="portrait" r:id="rId1"/>
  <headerFooter>
    <oddHeader xml:space="preserve">&amp;L&amp;"Times New Roman,Bold"Provisional Items &amp;R&amp;"Times New Roman,Bold"&amp;8Proposed Renovation and Addition to Boys Town Communtiy Centre 
6 Collie Smith Drive 
Kingston 12
</oddHeader>
    <oddFooter>&amp;R&amp;8Office of the Prime Minister
YEDAI/HOPE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E52"/>
  <sheetViews>
    <sheetView view="pageBreakPreview" zoomScaleNormal="110" zoomScaleSheetLayoutView="100" workbookViewId="0">
      <selection activeCell="B36" sqref="B36"/>
    </sheetView>
  </sheetViews>
  <sheetFormatPr defaultColWidth="9.140625" defaultRowHeight="12.75"/>
  <cols>
    <col min="1" max="1" width="6.28515625" style="1" customWidth="1"/>
    <col min="2" max="2" width="42.7109375" style="2" customWidth="1"/>
    <col min="3" max="3" width="10.7109375" style="2" customWidth="1"/>
    <col min="4" max="4" width="9.140625" style="3"/>
    <col min="5" max="5" width="11.28515625" style="4" customWidth="1"/>
    <col min="6" max="6" width="15.5703125" style="4" customWidth="1"/>
    <col min="7" max="7" width="11.140625" style="2" hidden="1" customWidth="1"/>
    <col min="8" max="8" width="11.28515625" style="2" hidden="1" customWidth="1"/>
    <col min="9" max="9" width="13" style="2" hidden="1" customWidth="1"/>
    <col min="10" max="10" width="12.5703125" style="2" hidden="1" customWidth="1"/>
    <col min="11" max="11" width="18.85546875" style="2" hidden="1" customWidth="1"/>
    <col min="12" max="12" width="10.42578125" style="2" hidden="1" customWidth="1"/>
    <col min="13" max="20" width="9.140625" style="2" hidden="1" customWidth="1"/>
    <col min="21" max="21" width="11.7109375" style="2" hidden="1" customWidth="1"/>
    <col min="22" max="22" width="9.140625" style="2" hidden="1" customWidth="1"/>
    <col min="23" max="23" width="10.140625" style="2" hidden="1" customWidth="1"/>
    <col min="24" max="24" width="11.7109375" style="2" hidden="1" customWidth="1"/>
    <col min="25" max="28" width="9.140625" style="2" hidden="1" customWidth="1"/>
    <col min="29" max="29" width="11.140625" style="2" customWidth="1"/>
    <col min="30" max="30" width="12.85546875" style="2" customWidth="1"/>
    <col min="31" max="31" width="12" style="2" customWidth="1"/>
    <col min="32" max="16384" width="9.140625" style="2"/>
  </cols>
  <sheetData>
    <row r="1" spans="1:29" ht="12.75" customHeight="1">
      <c r="A1" s="5"/>
      <c r="B1" s="6"/>
      <c r="C1" s="6"/>
      <c r="D1" s="7"/>
      <c r="E1" s="8"/>
      <c r="F1" s="8"/>
    </row>
    <row r="2" spans="1:29" ht="12.75" customHeight="1">
      <c r="A2" s="9" t="s">
        <v>0</v>
      </c>
      <c r="B2" s="9" t="s">
        <v>1</v>
      </c>
      <c r="C2" s="9" t="s">
        <v>2</v>
      </c>
      <c r="D2" s="10" t="s">
        <v>3</v>
      </c>
      <c r="E2" s="11" t="s">
        <v>4</v>
      </c>
      <c r="F2" s="72" t="s">
        <v>16</v>
      </c>
      <c r="G2" s="12"/>
      <c r="H2" s="12"/>
      <c r="I2" s="12"/>
      <c r="J2" s="12"/>
      <c r="K2" s="12"/>
      <c r="L2" s="12"/>
      <c r="M2" s="12"/>
      <c r="N2" s="12"/>
      <c r="O2" s="12"/>
      <c r="P2" s="12"/>
      <c r="Q2" s="12"/>
      <c r="R2" s="12"/>
      <c r="S2" s="12"/>
      <c r="T2" s="12"/>
      <c r="U2" s="12"/>
      <c r="V2" s="12"/>
      <c r="W2" s="12"/>
      <c r="X2" s="12"/>
      <c r="Y2" s="12"/>
      <c r="Z2" s="12"/>
      <c r="AA2" s="12"/>
      <c r="AB2" s="12"/>
      <c r="AC2" s="12"/>
    </row>
    <row r="3" spans="1:29" ht="12.75" customHeight="1">
      <c r="A3" s="13"/>
      <c r="B3" s="14"/>
      <c r="C3" s="14"/>
      <c r="D3" s="15"/>
      <c r="E3" s="16"/>
      <c r="F3" s="16"/>
      <c r="G3" s="12"/>
      <c r="H3" s="12"/>
      <c r="I3" s="12"/>
      <c r="J3" s="12"/>
      <c r="K3" s="12"/>
      <c r="L3" s="12"/>
      <c r="M3" s="12"/>
      <c r="N3" s="12"/>
      <c r="O3" s="12"/>
      <c r="P3" s="12"/>
      <c r="Q3" s="12"/>
      <c r="R3" s="12"/>
      <c r="S3" s="12"/>
      <c r="T3" s="12"/>
      <c r="U3" s="12"/>
      <c r="V3" s="12"/>
      <c r="W3" s="12"/>
      <c r="X3" s="12"/>
      <c r="Y3" s="12"/>
      <c r="Z3" s="12"/>
      <c r="AA3" s="12"/>
      <c r="AB3" s="12"/>
      <c r="AC3" s="12"/>
    </row>
    <row r="4" spans="1:29" ht="12.75" customHeight="1">
      <c r="A4" s="17"/>
      <c r="B4" s="18"/>
      <c r="C4" s="19"/>
      <c r="D4" s="20"/>
      <c r="E4" s="580"/>
      <c r="F4" s="580"/>
      <c r="G4" s="12"/>
      <c r="H4" s="12"/>
      <c r="I4" s="12"/>
      <c r="J4" s="12"/>
      <c r="K4" s="12"/>
      <c r="L4" s="12"/>
      <c r="M4" s="12"/>
      <c r="N4" s="12"/>
      <c r="O4" s="12"/>
      <c r="P4" s="12"/>
      <c r="Q4" s="12"/>
      <c r="R4" s="12"/>
      <c r="S4" s="12"/>
      <c r="T4" s="12"/>
      <c r="U4" s="12"/>
      <c r="V4" s="12"/>
      <c r="W4" s="12"/>
      <c r="X4" s="12"/>
      <c r="Y4" s="12"/>
      <c r="Z4" s="12"/>
      <c r="AA4" s="12"/>
      <c r="AB4" s="12"/>
      <c r="AC4" s="12"/>
    </row>
    <row r="5" spans="1:29" ht="12.75" customHeight="1">
      <c r="A5" s="17"/>
      <c r="B5" s="21" t="s">
        <v>280</v>
      </c>
      <c r="C5" s="22"/>
      <c r="D5" s="23"/>
      <c r="E5" s="581"/>
      <c r="F5" s="580"/>
      <c r="G5" s="12"/>
      <c r="H5" s="12"/>
      <c r="I5" s="12"/>
      <c r="J5" s="12"/>
      <c r="K5" s="12"/>
      <c r="L5" s="12"/>
      <c r="M5" s="12"/>
      <c r="N5" s="12"/>
      <c r="O5" s="12"/>
      <c r="P5" s="12"/>
      <c r="Q5" s="12"/>
      <c r="R5" s="12"/>
      <c r="S5" s="12"/>
      <c r="T5" s="12"/>
      <c r="U5" s="12"/>
      <c r="V5" s="12"/>
      <c r="W5" s="12"/>
      <c r="X5" s="12"/>
      <c r="Y5" s="12"/>
      <c r="Z5" s="12"/>
      <c r="AA5" s="12"/>
      <c r="AB5" s="12"/>
      <c r="AC5" s="12"/>
    </row>
    <row r="6" spans="1:29" ht="12.75" customHeight="1">
      <c r="A6" s="17"/>
      <c r="B6" s="21" t="s">
        <v>219</v>
      </c>
      <c r="C6" s="24"/>
      <c r="D6" s="25"/>
      <c r="E6" s="582"/>
      <c r="F6" s="580"/>
    </row>
    <row r="7" spans="1:29" ht="12.75" customHeight="1">
      <c r="A7" s="17"/>
      <c r="B7" s="26" t="s">
        <v>220</v>
      </c>
      <c r="C7" s="24"/>
      <c r="D7" s="25"/>
      <c r="E7" s="582"/>
      <c r="F7" s="580"/>
    </row>
    <row r="8" spans="1:29" ht="12.75" customHeight="1">
      <c r="A8" s="17"/>
      <c r="B8" s="26" t="s">
        <v>221</v>
      </c>
      <c r="C8" s="24"/>
      <c r="D8" s="25"/>
      <c r="E8" s="582"/>
      <c r="F8" s="580"/>
    </row>
    <row r="9" spans="1:29" ht="12.75" customHeight="1">
      <c r="A9" s="17"/>
      <c r="B9" s="27"/>
      <c r="C9" s="24"/>
      <c r="D9" s="25"/>
      <c r="E9" s="582"/>
      <c r="F9" s="580"/>
    </row>
    <row r="10" spans="1:29" ht="12.75" customHeight="1">
      <c r="A10" s="17"/>
      <c r="B10" s="27" t="s">
        <v>30</v>
      </c>
      <c r="C10" s="28" t="s">
        <v>27</v>
      </c>
      <c r="D10" s="29"/>
      <c r="E10" s="582"/>
      <c r="F10" s="580"/>
    </row>
    <row r="11" spans="1:29" ht="12.75" customHeight="1">
      <c r="A11" s="17"/>
      <c r="B11" s="30"/>
      <c r="C11" s="31"/>
      <c r="D11" s="32"/>
      <c r="E11" s="582"/>
      <c r="F11" s="580"/>
    </row>
    <row r="12" spans="1:29" ht="12.75" customHeight="1">
      <c r="A12" s="17"/>
      <c r="B12" s="33" t="s">
        <v>31</v>
      </c>
      <c r="C12" s="31" t="s">
        <v>218</v>
      </c>
      <c r="D12" s="32"/>
      <c r="E12" s="582"/>
      <c r="F12" s="580"/>
    </row>
    <row r="13" spans="1:29" ht="12.75" customHeight="1">
      <c r="A13" s="17"/>
      <c r="B13" s="33"/>
      <c r="C13" s="31"/>
      <c r="D13" s="32"/>
      <c r="E13" s="582"/>
      <c r="F13" s="580"/>
    </row>
    <row r="14" spans="1:29" ht="12.75" customHeight="1">
      <c r="A14" s="17"/>
      <c r="B14" s="33" t="s">
        <v>197</v>
      </c>
      <c r="C14" s="31" t="s">
        <v>81</v>
      </c>
      <c r="D14" s="32"/>
      <c r="E14" s="582"/>
      <c r="F14" s="580"/>
    </row>
    <row r="15" spans="1:29" ht="12.75" customHeight="1">
      <c r="A15" s="342"/>
      <c r="B15" s="33"/>
      <c r="C15" s="31"/>
      <c r="D15" s="343"/>
      <c r="E15" s="582"/>
      <c r="F15" s="580"/>
    </row>
    <row r="16" spans="1:29" ht="12.75" customHeight="1">
      <c r="A16" s="342"/>
      <c r="B16" s="33" t="s">
        <v>198</v>
      </c>
      <c r="C16" s="31" t="s">
        <v>217</v>
      </c>
      <c r="D16" s="343"/>
      <c r="E16" s="582"/>
      <c r="F16" s="580"/>
    </row>
    <row r="17" spans="1:31" ht="12.75" customHeight="1">
      <c r="A17" s="342"/>
      <c r="B17" s="33"/>
      <c r="C17" s="31"/>
      <c r="D17" s="343"/>
      <c r="E17" s="582"/>
      <c r="F17" s="580"/>
    </row>
    <row r="18" spans="1:31" ht="12.75" customHeight="1">
      <c r="A18" s="342"/>
      <c r="B18" s="33" t="s">
        <v>199</v>
      </c>
      <c r="C18" s="31" t="s">
        <v>201</v>
      </c>
      <c r="D18" s="343"/>
      <c r="E18" s="582"/>
      <c r="F18" s="580"/>
    </row>
    <row r="19" spans="1:31" ht="12.75" customHeight="1">
      <c r="A19" s="17"/>
      <c r="B19" s="33"/>
      <c r="C19" s="31"/>
      <c r="D19" s="32"/>
      <c r="E19" s="582"/>
      <c r="F19" s="580"/>
    </row>
    <row r="20" spans="1:31" ht="12.75" customHeight="1">
      <c r="A20" s="342"/>
      <c r="B20" s="33" t="s">
        <v>200</v>
      </c>
      <c r="C20" s="31" t="s">
        <v>202</v>
      </c>
      <c r="D20" s="343"/>
      <c r="E20" s="582"/>
      <c r="F20" s="580">
        <f>'Provisional Items'!F100</f>
        <v>4500000</v>
      </c>
    </row>
    <row r="21" spans="1:31" ht="12.75" customHeight="1">
      <c r="A21" s="342"/>
      <c r="B21" s="33"/>
      <c r="C21" s="31"/>
      <c r="D21" s="343"/>
      <c r="E21" s="582"/>
      <c r="F21" s="580"/>
    </row>
    <row r="22" spans="1:31" s="64" customFormat="1" ht="12.75" customHeight="1">
      <c r="A22" s="73"/>
      <c r="B22" s="164" t="s">
        <v>33</v>
      </c>
      <c r="C22" s="165" t="s">
        <v>57</v>
      </c>
      <c r="D22" s="163"/>
      <c r="E22" s="583"/>
      <c r="F22" s="584">
        <v>3665869.71</v>
      </c>
    </row>
    <row r="23" spans="1:31" s="64" customFormat="1" ht="12.75" customHeight="1">
      <c r="A23" s="73"/>
      <c r="B23" s="166"/>
      <c r="C23" s="167"/>
      <c r="D23" s="163"/>
      <c r="E23" s="583"/>
      <c r="F23" s="585"/>
    </row>
    <row r="24" spans="1:31" s="64" customFormat="1" ht="12.75" customHeight="1">
      <c r="A24" s="73"/>
      <c r="B24" s="166"/>
      <c r="C24" s="167"/>
      <c r="D24" s="163"/>
      <c r="E24" s="583"/>
      <c r="F24" s="584"/>
    </row>
    <row r="25" spans="1:31" s="64" customFormat="1" ht="12.75" customHeight="1">
      <c r="A25" s="73"/>
      <c r="B25" s="168" t="s">
        <v>34</v>
      </c>
      <c r="C25" s="167"/>
      <c r="E25" s="586" t="s">
        <v>35</v>
      </c>
      <c r="F25" s="587"/>
      <c r="AD25" s="169"/>
      <c r="AE25" s="118"/>
    </row>
    <row r="26" spans="1:31" ht="12.75" customHeight="1">
      <c r="A26" s="17"/>
      <c r="B26" s="35"/>
      <c r="C26" s="24"/>
      <c r="D26" s="2"/>
      <c r="E26" s="588"/>
      <c r="F26" s="580"/>
      <c r="AD26" s="49"/>
    </row>
    <row r="27" spans="1:31" ht="12.75" customHeight="1">
      <c r="A27" s="17"/>
      <c r="B27" s="469" t="s">
        <v>36</v>
      </c>
      <c r="C27" s="24"/>
      <c r="D27" s="32"/>
      <c r="E27" s="582"/>
      <c r="F27" s="580"/>
    </row>
    <row r="28" spans="1:31" ht="12.75" customHeight="1">
      <c r="A28" s="17"/>
      <c r="B28" s="470"/>
      <c r="C28" s="24"/>
      <c r="D28" s="32"/>
      <c r="E28" s="582"/>
      <c r="F28" s="580"/>
    </row>
    <row r="29" spans="1:31" ht="12.75" customHeight="1">
      <c r="A29" s="17"/>
      <c r="B29" s="470"/>
      <c r="C29" s="24"/>
      <c r="D29" s="32"/>
      <c r="E29" s="582"/>
      <c r="F29" s="580"/>
    </row>
    <row r="30" spans="1:31" ht="12.75" customHeight="1">
      <c r="A30" s="17"/>
      <c r="B30" s="470"/>
      <c r="C30" s="24"/>
      <c r="D30" s="32"/>
      <c r="E30" s="582"/>
      <c r="F30" s="580"/>
    </row>
    <row r="31" spans="1:31" ht="12.75" customHeight="1">
      <c r="A31" s="17"/>
      <c r="B31" s="470"/>
      <c r="C31" s="24"/>
      <c r="D31" s="32"/>
      <c r="E31" s="582"/>
      <c r="F31" s="580"/>
    </row>
    <row r="32" spans="1:31" ht="12.75" customHeight="1">
      <c r="A32" s="17"/>
      <c r="B32" s="470"/>
      <c r="C32" s="24"/>
      <c r="D32" s="32"/>
      <c r="E32" s="582"/>
      <c r="F32" s="580"/>
    </row>
    <row r="33" spans="1:6" ht="12.75" customHeight="1">
      <c r="A33" s="17"/>
      <c r="B33" s="470"/>
      <c r="C33" s="24"/>
      <c r="D33" s="32"/>
      <c r="E33" s="582"/>
      <c r="F33" s="580"/>
    </row>
    <row r="34" spans="1:6" ht="12.75" customHeight="1">
      <c r="A34" s="17"/>
      <c r="B34" s="36"/>
      <c r="C34" s="24"/>
      <c r="D34" s="32"/>
      <c r="E34" s="582"/>
      <c r="F34" s="580"/>
    </row>
    <row r="35" spans="1:6" ht="12.75" customHeight="1">
      <c r="A35" s="17"/>
      <c r="B35" s="35" t="s">
        <v>37</v>
      </c>
      <c r="C35" s="24"/>
      <c r="D35" s="32"/>
      <c r="E35" s="582"/>
      <c r="F35" s="580"/>
    </row>
    <row r="36" spans="1:6" ht="12.75" customHeight="1">
      <c r="A36" s="17"/>
      <c r="B36" s="37"/>
      <c r="C36" s="24"/>
      <c r="D36" s="32"/>
      <c r="E36" s="582"/>
      <c r="F36" s="580"/>
    </row>
    <row r="37" spans="1:6" ht="12.75" customHeight="1">
      <c r="A37" s="17"/>
      <c r="B37" s="34" t="s">
        <v>38</v>
      </c>
      <c r="C37" s="24"/>
      <c r="D37" s="32"/>
      <c r="E37" s="582"/>
      <c r="F37" s="580"/>
    </row>
    <row r="38" spans="1:6" ht="12.75" customHeight="1">
      <c r="A38" s="17"/>
      <c r="B38" s="37"/>
      <c r="C38" s="24"/>
      <c r="D38" s="32"/>
      <c r="E38" s="582"/>
      <c r="F38" s="580"/>
    </row>
    <row r="39" spans="1:6" ht="12.75" customHeight="1">
      <c r="A39" s="17"/>
      <c r="B39" s="34" t="s">
        <v>39</v>
      </c>
      <c r="C39" s="24"/>
      <c r="D39" s="32"/>
      <c r="E39" s="582"/>
      <c r="F39" s="580"/>
    </row>
    <row r="40" spans="1:6" ht="12.75" customHeight="1">
      <c r="A40" s="17"/>
      <c r="B40" s="37"/>
      <c r="C40" s="24"/>
      <c r="D40" s="32"/>
      <c r="E40" s="582"/>
      <c r="F40" s="580"/>
    </row>
    <row r="41" spans="1:6" ht="12.75" customHeight="1">
      <c r="A41" s="17"/>
      <c r="B41" s="34" t="s">
        <v>40</v>
      </c>
      <c r="C41" s="24"/>
      <c r="D41" s="32"/>
      <c r="E41" s="582"/>
      <c r="F41" s="580"/>
    </row>
    <row r="42" spans="1:6">
      <c r="A42" s="17"/>
      <c r="B42" s="37"/>
      <c r="C42" s="24"/>
      <c r="D42" s="32"/>
      <c r="E42" s="582"/>
      <c r="F42" s="580"/>
    </row>
    <row r="43" spans="1:6">
      <c r="A43" s="17"/>
      <c r="B43" s="34" t="s">
        <v>41</v>
      </c>
      <c r="C43" s="24"/>
      <c r="D43" s="32"/>
      <c r="E43" s="582"/>
      <c r="F43" s="580"/>
    </row>
    <row r="44" spans="1:6">
      <c r="A44" s="17"/>
      <c r="B44" s="33"/>
      <c r="C44" s="24"/>
      <c r="D44" s="32"/>
      <c r="E44" s="582"/>
      <c r="F44" s="580"/>
    </row>
    <row r="45" spans="1:6">
      <c r="A45" s="17"/>
      <c r="B45" s="34" t="s">
        <v>42</v>
      </c>
      <c r="C45" s="38"/>
      <c r="D45" s="39"/>
      <c r="E45" s="582"/>
      <c r="F45" s="580"/>
    </row>
    <row r="46" spans="1:6">
      <c r="A46" s="17"/>
      <c r="B46" s="34"/>
      <c r="C46" s="38"/>
      <c r="D46" s="39"/>
      <c r="E46" s="582"/>
      <c r="F46" s="580"/>
    </row>
    <row r="47" spans="1:6">
      <c r="A47" s="17"/>
      <c r="B47" s="34"/>
      <c r="C47" s="38"/>
      <c r="D47" s="40"/>
      <c r="E47" s="580"/>
      <c r="F47" s="580"/>
    </row>
    <row r="48" spans="1:6">
      <c r="A48" s="41"/>
      <c r="B48" s="6"/>
      <c r="C48" s="42"/>
      <c r="D48" s="43"/>
      <c r="E48" s="44"/>
      <c r="F48" s="589"/>
    </row>
    <row r="49" spans="1:31">
      <c r="A49" s="17"/>
      <c r="B49" s="9" t="str">
        <f>B10</f>
        <v>GENERAL SUMMARY</v>
      </c>
      <c r="C49" s="466" t="s">
        <v>43</v>
      </c>
      <c r="D49" s="467"/>
      <c r="E49" s="468"/>
      <c r="F49" s="590"/>
    </row>
    <row r="50" spans="1:31">
      <c r="A50" s="13"/>
      <c r="B50" s="14"/>
      <c r="C50" s="45"/>
      <c r="D50" s="46"/>
      <c r="E50" s="47"/>
      <c r="F50" s="591"/>
    </row>
    <row r="52" spans="1:31">
      <c r="C52" s="48" t="s">
        <v>44</v>
      </c>
      <c r="AE52" s="50"/>
    </row>
  </sheetData>
  <sheetProtection algorithmName="SHA-512" hashValue="zwKXfVWh5bALUHYosVyeL/6prPSAgbzuOP1NhiYVnevPmooul7F+zGndGx4XeLMwKEGnGuAPP/vJiV9+nsDb2g==" saltValue="3MjLKHdJEbcyvP+4Xd9xLQ==" spinCount="100000" sheet="1" objects="1" scenarios="1" formatCells="0" formatColumns="0" formatRows="0" insertColumns="0" insertRows="0" deleteColumns="0" deleteRows="0"/>
  <mergeCells count="2">
    <mergeCell ref="C49:E49"/>
    <mergeCell ref="B27:B33"/>
  </mergeCells>
  <pageMargins left="0.69930555555555596" right="0.69930555555555596" top="0.90416666666666701" bottom="0.75" header="0.3" footer="0.3"/>
  <pageSetup scale="96" orientation="portrait" r:id="rId1"/>
  <headerFooter>
    <oddHeader xml:space="preserve">&amp;L&amp;"Times New Roman,Bold"General Summary &amp;R&amp;"Times New Roman,Bold"&amp;8Proposed Renovation and Addition to Boys Town Communtiy Centre 
6 Collie Smith Drive 
Kingston 12
</oddHeader>
    <oddFooter>&amp;L&amp;"Times New Roman,Italic"General Summary&amp;R&amp;8Office of the Prime Minister
YEDAI/HOPE</oddFooter>
  </headerFooter>
  <colBreaks count="1" manualBreakCount="1">
    <brk id="2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Preliminaries</vt:lpstr>
      <vt:lpstr>demolition &amp; renovation </vt:lpstr>
      <vt:lpstr>Engineering Services</vt:lpstr>
      <vt:lpstr>External Works</vt:lpstr>
      <vt:lpstr>Provisional Items</vt:lpstr>
      <vt:lpstr>GENERAL SUMMARY</vt:lpstr>
      <vt:lpstr>'demolition &amp; renovation '!Print_Area</vt:lpstr>
      <vt:lpstr>'Engineering Services'!Print_Area</vt:lpstr>
      <vt:lpstr>'External Works'!Print_Area</vt:lpstr>
      <vt:lpstr>'GENERAL SUMMARY'!Print_Area</vt:lpstr>
      <vt:lpstr>'Provisional Items'!Print_Area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E. A. Henry</dc:creator>
  <cp:lastModifiedBy>Tinisha Dallas</cp:lastModifiedBy>
  <cp:lastPrinted>2019-08-29T18:13:33Z</cp:lastPrinted>
  <dcterms:created xsi:type="dcterms:W3CDTF">2003-01-06T17:22:00Z</dcterms:created>
  <dcterms:modified xsi:type="dcterms:W3CDTF">2019-11-25T22:27:06Z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1033-10.2.0.7504</vt:lpwstr>
  </property>
</Properties>
</file>